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Team\Niels\2026 Soziale Beratung\"/>
    </mc:Choice>
  </mc:AlternateContent>
  <xr:revisionPtr revIDLastSave="0" documentId="13_ncr:1_{8B2F583D-DD39-4632-AAD7-9ABC0022DC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rechnung" sheetId="1" r:id="rId1"/>
    <sheet name="Tabelle1" sheetId="2" state="hidden" r:id="rId2"/>
  </sheets>
  <definedNames>
    <definedName name="Dolmetscher">#REF!</definedName>
    <definedName name="_xlnm.Print_Area" localSheetId="0">Berechnung!$A$1:$R$58</definedName>
    <definedName name="Einsatzbereich">#REF!</definedName>
    <definedName name="Föb">#REF!</definedName>
    <definedName name="Jahresförderung">#REF!</definedName>
    <definedName name="Sachausgaben">#REF!</definedName>
    <definedName name="Sachkosten">#REF!,#REF!</definedName>
    <definedName name="Sachkostenpauschale">#REF!</definedName>
    <definedName name="Säule">#REF!</definedName>
    <definedName name="Säule_auswählen_______Dropdown">#REF!</definedName>
    <definedName name="Säulen">#REF!</definedName>
    <definedName name="S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5" i="1" l="1"/>
  <c r="U25" i="1"/>
  <c r="W25" i="1" s="1"/>
  <c r="H25" i="1"/>
  <c r="X26" i="1"/>
  <c r="U26" i="1"/>
  <c r="V26" i="1" s="1"/>
  <c r="H26" i="1"/>
  <c r="X27" i="1"/>
  <c r="U27" i="1"/>
  <c r="W27" i="1" s="1"/>
  <c r="Q27" i="1" s="1"/>
  <c r="H27" i="1"/>
  <c r="X20" i="1"/>
  <c r="U20" i="1"/>
  <c r="W20" i="1" s="1"/>
  <c r="H20" i="1"/>
  <c r="X21" i="1"/>
  <c r="U21" i="1"/>
  <c r="W21" i="1" s="1"/>
  <c r="H21" i="1"/>
  <c r="X22" i="1"/>
  <c r="U22" i="1"/>
  <c r="V22" i="1" s="1"/>
  <c r="H22" i="1"/>
  <c r="O30" i="1"/>
  <c r="R31" i="1"/>
  <c r="X18" i="1"/>
  <c r="X19" i="1"/>
  <c r="X23" i="1"/>
  <c r="X24" i="1"/>
  <c r="X28" i="1"/>
  <c r="X17" i="1"/>
  <c r="U28" i="1"/>
  <c r="W28" i="1" s="1"/>
  <c r="U24" i="1"/>
  <c r="W24" i="1" s="1"/>
  <c r="U23" i="1"/>
  <c r="W23" i="1" s="1"/>
  <c r="U19" i="1"/>
  <c r="W19" i="1" s="1"/>
  <c r="U18" i="1"/>
  <c r="W18" i="1" s="1"/>
  <c r="Q18" i="1" s="1"/>
  <c r="U17" i="1"/>
  <c r="W17" i="1" s="1"/>
  <c r="P17" i="1" s="1"/>
  <c r="H17" i="1"/>
  <c r="H28" i="1"/>
  <c r="H18" i="1"/>
  <c r="H19" i="1"/>
  <c r="H23" i="1"/>
  <c r="H24" i="1"/>
  <c r="Q25" i="1" l="1"/>
  <c r="P25" i="1"/>
  <c r="N25" i="1"/>
  <c r="AB25" i="1"/>
  <c r="V25" i="1"/>
  <c r="AB27" i="1"/>
  <c r="V27" i="1"/>
  <c r="W26" i="1"/>
  <c r="N27" i="1"/>
  <c r="AA27" i="1" s="1"/>
  <c r="P27" i="1"/>
  <c r="V21" i="1"/>
  <c r="AB20" i="1"/>
  <c r="Q20" i="1"/>
  <c r="P20" i="1"/>
  <c r="N20" i="1"/>
  <c r="V20" i="1"/>
  <c r="AB21" i="1"/>
  <c r="Q21" i="1"/>
  <c r="P21" i="1"/>
  <c r="N21" i="1"/>
  <c r="W22" i="1"/>
  <c r="V23" i="1"/>
  <c r="V19" i="1"/>
  <c r="V24" i="1"/>
  <c r="V17" i="1"/>
  <c r="V18" i="1"/>
  <c r="V28" i="1"/>
  <c r="Q17" i="1"/>
  <c r="N18" i="1"/>
  <c r="Z18" i="1" s="1"/>
  <c r="N17" i="1"/>
  <c r="Z17" i="1" s="1"/>
  <c r="P18" i="1"/>
  <c r="AB18" i="1"/>
  <c r="AB17" i="1"/>
  <c r="N28" i="1"/>
  <c r="N24" i="1"/>
  <c r="N23" i="1"/>
  <c r="N19" i="1"/>
  <c r="Y19" i="1" s="1"/>
  <c r="P19" i="1" s="1"/>
  <c r="AB28" i="1"/>
  <c r="AB24" i="1"/>
  <c r="AB23" i="1"/>
  <c r="AB19" i="1"/>
  <c r="R48" i="1"/>
  <c r="R41" i="1"/>
  <c r="Z27" i="1" l="1"/>
  <c r="Y27" i="1"/>
  <c r="AA25" i="1"/>
  <c r="Z25" i="1"/>
  <c r="Y25" i="1"/>
  <c r="Q26" i="1"/>
  <c r="P26" i="1"/>
  <c r="N26" i="1"/>
  <c r="AB26" i="1"/>
  <c r="AA20" i="1"/>
  <c r="Z20" i="1"/>
  <c r="Y20" i="1"/>
  <c r="AA21" i="1"/>
  <c r="Z21" i="1"/>
  <c r="Y21" i="1"/>
  <c r="Q22" i="1"/>
  <c r="P22" i="1"/>
  <c r="N22" i="1"/>
  <c r="AB22" i="1"/>
  <c r="Y17" i="1"/>
  <c r="AA17" i="1"/>
  <c r="Y18" i="1"/>
  <c r="AA18" i="1"/>
  <c r="AA24" i="1"/>
  <c r="Z24" i="1"/>
  <c r="Q24" i="1" s="1"/>
  <c r="Y28" i="1"/>
  <c r="P28" i="1" s="1"/>
  <c r="Z28" i="1"/>
  <c r="Q28" i="1" s="1"/>
  <c r="Y24" i="1"/>
  <c r="P24" i="1" s="1"/>
  <c r="AA23" i="1"/>
  <c r="Z23" i="1"/>
  <c r="Q23" i="1" s="1"/>
  <c r="AA19" i="1"/>
  <c r="Z19" i="1"/>
  <c r="Q19" i="1" s="1"/>
  <c r="AA28" i="1"/>
  <c r="Y23" i="1"/>
  <c r="P23" i="1" s="1"/>
  <c r="H29" i="1"/>
  <c r="H16" i="1"/>
  <c r="H15" i="1"/>
  <c r="H14" i="1"/>
  <c r="H13" i="1"/>
  <c r="H12" i="1"/>
  <c r="H11" i="1"/>
  <c r="H10" i="1"/>
  <c r="X29" i="1"/>
  <c r="X15" i="1"/>
  <c r="X11" i="1"/>
  <c r="X12" i="1"/>
  <c r="X13" i="1"/>
  <c r="X14" i="1"/>
  <c r="X16" i="1"/>
  <c r="X10" i="1"/>
  <c r="U29" i="1"/>
  <c r="U12" i="1"/>
  <c r="U13" i="1"/>
  <c r="U14" i="1"/>
  <c r="U15" i="1"/>
  <c r="U16" i="1"/>
  <c r="U11" i="1"/>
  <c r="AA26" i="1" l="1"/>
  <c r="Z26" i="1"/>
  <c r="Y26" i="1"/>
  <c r="AA22" i="1"/>
  <c r="Z22" i="1"/>
  <c r="Y22" i="1"/>
  <c r="V29" i="1"/>
  <c r="W29" i="1"/>
  <c r="V14" i="1"/>
  <c r="W14" i="1"/>
  <c r="V11" i="1"/>
  <c r="W11" i="1"/>
  <c r="V16" i="1"/>
  <c r="W16" i="1"/>
  <c r="V15" i="1"/>
  <c r="W15" i="1"/>
  <c r="V13" i="1"/>
  <c r="W13" i="1"/>
  <c r="V12" i="1"/>
  <c r="W12" i="1"/>
  <c r="U10" i="1"/>
  <c r="N12" i="1" l="1"/>
  <c r="Z12" i="1" s="1"/>
  <c r="N11" i="1"/>
  <c r="Y11" i="1" s="1"/>
  <c r="AB15" i="1"/>
  <c r="Y12" i="1"/>
  <c r="N13" i="1"/>
  <c r="Q13" i="1"/>
  <c r="Q29" i="1"/>
  <c r="P29" i="1"/>
  <c r="P14" i="1"/>
  <c r="Q14" i="1"/>
  <c r="N14" i="1"/>
  <c r="P15" i="1"/>
  <c r="Q15" i="1"/>
  <c r="N15" i="1"/>
  <c r="V10" i="1"/>
  <c r="W10" i="1"/>
  <c r="P16" i="1"/>
  <c r="N16" i="1"/>
  <c r="Q16" i="1"/>
  <c r="AB11" i="1"/>
  <c r="AB12" i="1"/>
  <c r="AB13" i="1"/>
  <c r="AB14" i="1"/>
  <c r="AA11" i="1" l="1"/>
  <c r="Z11" i="1"/>
  <c r="Y15" i="1"/>
  <c r="Z15" i="1"/>
  <c r="Y13" i="1"/>
  <c r="Z13" i="1"/>
  <c r="Y14" i="1"/>
  <c r="Z14" i="1"/>
  <c r="Y16" i="1"/>
  <c r="Z16" i="1"/>
  <c r="N10" i="1"/>
  <c r="AA14" i="1"/>
  <c r="AB10" i="1"/>
  <c r="AB29" i="1"/>
  <c r="N29" i="1"/>
  <c r="AB16" i="1"/>
  <c r="P12" i="1"/>
  <c r="Q12" i="1"/>
  <c r="AA12" i="1"/>
  <c r="P13" i="1"/>
  <c r="AA13" i="1"/>
  <c r="Q11" i="1"/>
  <c r="P11" i="1"/>
  <c r="R52" i="1"/>
  <c r="Y29" i="1" l="1"/>
  <c r="Z29" i="1"/>
  <c r="N30" i="1"/>
  <c r="Y10" i="1"/>
  <c r="Z10" i="1"/>
  <c r="Q10" i="1" s="1"/>
  <c r="Q30" i="1" s="1"/>
  <c r="AB30" i="1"/>
  <c r="R58" i="1" s="1"/>
  <c r="AA16" i="1"/>
  <c r="AA29" i="1"/>
  <c r="AA15" i="1"/>
  <c r="R34" i="1" l="1"/>
  <c r="P10" i="1" l="1"/>
  <c r="P30" i="1" s="1"/>
  <c r="R53" i="1" l="1"/>
  <c r="AA10" i="1"/>
  <c r="R54" i="1" l="1"/>
  <c r="R56" i="1" s="1"/>
  <c r="R49" i="1" l="1"/>
</calcChain>
</file>

<file path=xl/sharedStrings.xml><?xml version="1.0" encoding="utf-8"?>
<sst xmlns="http://schemas.openxmlformats.org/spreadsheetml/2006/main" count="80" uniqueCount="76">
  <si>
    <t>Behörde/Amt</t>
  </si>
  <si>
    <t>Betrag</t>
  </si>
  <si>
    <t>Standort:</t>
  </si>
  <si>
    <t>Einnahme</t>
  </si>
  <si>
    <t>Nachname</t>
  </si>
  <si>
    <t>Vorname</t>
  </si>
  <si>
    <t>Std.</t>
  </si>
  <si>
    <t>Min.</t>
  </si>
  <si>
    <t>In Euro: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</si>
  <si>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</si>
  <si>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</si>
  <si>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</si>
  <si>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</si>
  <si>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</si>
  <si>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</si>
  <si>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</si>
  <si>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</si>
  <si>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</si>
  <si>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</si>
  <si>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</si>
  <si>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</si>
  <si>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 in Min</t>
  </si>
  <si>
    <t>Ausblenden</t>
  </si>
  <si>
    <t>Antragsteller:</t>
  </si>
  <si>
    <t>M</t>
  </si>
  <si>
    <t>Summe je Spalte:</t>
  </si>
  <si>
    <t>Zuwendung für</t>
  </si>
  <si>
    <t>Fachliche Qualifikation:</t>
  </si>
  <si>
    <t>Förderhöchstsatz nach Nummer 5.4.2.1 i.V.m.</t>
  </si>
  <si>
    <t>Förderhöchstsatz Personalausgaben</t>
  </si>
  <si>
    <t>Voraussichtliche Bruttopersonalausgaben insgesamt (Gesamtsumme Spalte I):</t>
  </si>
  <si>
    <t>H in Min</t>
  </si>
  <si>
    <t>Entspricht in Kalender-tagen</t>
  </si>
  <si>
    <t>Entspricht durchschnittlichen VZÄ p.a.</t>
  </si>
  <si>
    <t>SUMME VZÄ p.a.</t>
  </si>
  <si>
    <r>
      <t>Geschlecht</t>
    </r>
    <r>
      <rPr>
        <b/>
        <sz val="8"/>
        <rFont val="Arial"/>
        <family val="2"/>
      </rPr>
      <t xml:space="preserve">
(Dropdown-Auswahl!)</t>
    </r>
  </si>
  <si>
    <t>Beantragte Zuwendung für Bruttopersonal-ausgaben
(höchstens Betrag aus Spalte J)</t>
  </si>
  <si>
    <t>Voraussichtliche Bruttopersonal- ausgaben Arbeitgeber
(bezogen auf Angaben in Spalten E + H)</t>
  </si>
  <si>
    <t>Datum:</t>
  </si>
  <si>
    <t>Zu fördernder Beschäftigungszeitraum</t>
  </si>
  <si>
    <t>Beginn
(TT.MM.JJJJ)</t>
  </si>
  <si>
    <t>Ende
(TT.MM.JJJJ)</t>
  </si>
  <si>
    <t>Maximale förderfähige Wochen-arbeitszeit
(= 1 VZÄ)</t>
  </si>
  <si>
    <t>Anzahl Tage im Jahr:</t>
  </si>
  <si>
    <t>* Bei abweichenden tarifvertraglichen Regelung des Antragstellers ist die tarifliche wöchentliche Arbeitszeit des Antragstellers maßgeblich.</t>
  </si>
  <si>
    <t>Nummer 1</t>
  </si>
  <si>
    <t>Nummer 2</t>
  </si>
  <si>
    <t>Nummer 3</t>
  </si>
  <si>
    <t>Nummer 4</t>
  </si>
  <si>
    <t>Minimum Stellen-umfang
(inaktiv)
G in Min / 4)</t>
  </si>
  <si>
    <r>
      <t>Dem Projekt zuzurechnende Arbeitszeit pro Woche
(</t>
    </r>
    <r>
      <rPr>
        <i/>
        <sz val="8"/>
        <rFont val="Arial"/>
        <family val="2"/>
      </rPr>
      <t>mind. 0,25 VZÄ*</t>
    </r>
    <r>
      <rPr>
        <sz val="8"/>
        <rFont val="Arial"/>
        <family val="2"/>
      </rPr>
      <t>)</t>
    </r>
  </si>
  <si>
    <r>
      <t xml:space="preserve">
Nummer 1: Medizin, Psychiatrie, Psychologie (MA / Diplom / Staatsexamen)
Nummer 2: Psychologie (BA)
Nummer 3: Pflegefachfrau* bzw. -mann*
Nummer 4: Soz. Arbeit, Sozial-/ Pädagogik mit traumatherapeutischer  Zusatzqualifikation o.ä. (BA)
</t>
    </r>
    <r>
      <rPr>
        <b/>
        <sz val="8"/>
        <rFont val="Arial"/>
        <family val="2"/>
      </rPr>
      <t>(Dropdown-Auswahl!)</t>
    </r>
  </si>
  <si>
    <t>Voraussichtliche Sachausgaben:</t>
  </si>
  <si>
    <t>1.1 Grundsätzlich zuwendungsfähige Gesamtausgaben:</t>
  </si>
  <si>
    <t>1.2 Leistungen Dritter</t>
  </si>
  <si>
    <t>1.2.1 Leistungen Dritter ohne öffentliche Förderung, wie z. B. Spenden, Gewinnerlöse, etc.</t>
  </si>
  <si>
    <t>1.3 Eigenanteil</t>
  </si>
  <si>
    <t>2. Beantragte Förderung</t>
  </si>
  <si>
    <t>2.1 Zuwendung für Personalausgaben:</t>
  </si>
  <si>
    <t>2.2 Zuwendung für Sachausgaben</t>
  </si>
  <si>
    <t>2.3 Zuwendung für Honorarausgaben insbesondere für externe Übersetzungs-, Sprachmittler- und Dolmetschertätigkeiten:</t>
  </si>
  <si>
    <t>2.4 Beantragte Zuwendungssumme gemäß Ihrer Angaben:</t>
  </si>
  <si>
    <t>Prüfung gemäß Nummer 4.3.2 der Richtlinie (Verhältnis der fachlichen Qualifikationen, muss &gt;50,00% sein):</t>
  </si>
  <si>
    <t>Fördersatz Honorarausgaben</t>
  </si>
  <si>
    <t>Förderhöchstsatz Sachausgaben</t>
  </si>
  <si>
    <t>Voraussichtliche Honorarausgaben insbesondere für externe Übersetzungs-, Sprachmittler- und Dolmetschertätigkeiten</t>
  </si>
  <si>
    <t>Zuschuss, Spende etc. für</t>
  </si>
  <si>
    <t>1.2.2 Leistungen Dritter mit öffentlicher Förderung von Kommunen, Bund, EU (ohne Förderung gemäß Nummer 2)</t>
  </si>
  <si>
    <t>Ansprechpartner</t>
  </si>
  <si>
    <t>Kontaktdaten (Telefon, E-Mail, Anschrift)</t>
  </si>
  <si>
    <t>N</t>
  </si>
  <si>
    <t>Maximal beantragbare Zuwendung für Bruttopersonal-ausgaben (Nr. 5.4.2.1 b) i.V.m. 5.4.2.3 der Richtlinie)</t>
  </si>
  <si>
    <t>Maximal beantragbare Zuwendung für Sachausgaben (Nr. 5.4.2.2 b) i.V.m. 5.4.2.3 der Richtlinie)</t>
  </si>
  <si>
    <t>Maximal beantragbare Zuwendung für Honorarausgaben insbesondere für externe Übersetzungs-, Sprachmittler- und Dolmetschertätigkeiten (Nr. 5.4.2.2 b) i.V.m. 5.4.2.3 der Richtlinie)</t>
  </si>
  <si>
    <r>
      <t xml:space="preserve">Finanzierungsplan für das </t>
    </r>
    <r>
      <rPr>
        <b/>
        <u/>
        <sz val="14"/>
        <rFont val="Arial"/>
        <family val="2"/>
      </rPr>
      <t>Psychosoziale Zentrum gemäß Nr. 2.1.2</t>
    </r>
    <r>
      <rPr>
        <b/>
        <sz val="14"/>
        <rFont val="Arial"/>
        <family val="2"/>
      </rPr>
      <t xml:space="preserve"> der Richtlinie
über die Gewährung von Zuwendungen zur sozialen Beratung von Geflüchteten in Nordrhein-Westfalen</t>
    </r>
  </si>
  <si>
    <t>Für das 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</si>
</sst>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  <numFmt numFmtId="166" formatCode="#,##0.00;[Red]#,##0.00"/>
    <numFmt numFmtId="167" formatCode="#,##0;[Red]#,##0"/>
  </numFmts>
  <fonts count="15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6" fillId="0" borderId="0" applyFont="0" applyFill="0" applyBorder="0" applyAlignment="0" applyProtection="0"/>
  </cellStyleXfs>
  <cellXfs count="280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Fill="1" applyProtection="1"/>
    <xf numFmtId="40" fontId="5" fillId="0" borderId="0" xfId="0" applyNumberFormat="1" applyFont="1" applyAlignment="1" applyProtection="1">
      <alignment horizontal="center"/>
    </xf>
    <xf numFmtId="40" fontId="4" fillId="0" borderId="0" xfId="0" applyNumberFormat="1" applyFont="1" applyProtection="1"/>
    <xf numFmtId="165" fontId="4" fillId="0" borderId="0" xfId="0" applyNumberFormat="1" applyFont="1" applyFill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7" fillId="0" borderId="0" xfId="0" applyFont="1" applyFill="1" applyBorder="1" applyProtection="1"/>
    <xf numFmtId="165" fontId="7" fillId="0" borderId="0" xfId="0" applyNumberFormat="1" applyFont="1" applyFill="1" applyBorder="1" applyProtection="1"/>
    <xf numFmtId="40" fontId="3" fillId="0" borderId="0" xfId="0" applyNumberFormat="1" applyFont="1" applyProtection="1"/>
    <xf numFmtId="0" fontId="3" fillId="0" borderId="0" xfId="0" applyFont="1" applyFill="1" applyBorder="1" applyProtection="1"/>
    <xf numFmtId="40" fontId="3" fillId="0" borderId="0" xfId="0" applyNumberFormat="1" applyFont="1" applyBorder="1" applyProtection="1"/>
    <xf numFmtId="0" fontId="1" fillId="0" borderId="0" xfId="0" applyFont="1" applyFill="1" applyAlignment="1" applyProtection="1">
      <alignment horizontal="left" vertical="top"/>
    </xf>
    <xf numFmtId="40" fontId="4" fillId="0" borderId="0" xfId="0" applyNumberFormat="1" applyFont="1" applyFill="1" applyAlignment="1" applyProtection="1">
      <alignment vertical="center"/>
    </xf>
    <xf numFmtId="40" fontId="4" fillId="0" borderId="0" xfId="0" applyNumberFormat="1" applyFont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5" fontId="3" fillId="0" borderId="9" xfId="2" applyNumberFormat="1" applyFont="1" applyFill="1" applyBorder="1" applyAlignment="1" applyProtection="1">
      <alignment vertical="center"/>
    </xf>
    <xf numFmtId="165" fontId="3" fillId="2" borderId="1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Protection="1"/>
    <xf numFmtId="40" fontId="1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Fill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4" fillId="2" borderId="3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167" fontId="3" fillId="0" borderId="11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2" borderId="38" xfId="0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Protection="1"/>
    <xf numFmtId="0" fontId="3" fillId="2" borderId="5" xfId="0" applyFont="1" applyFill="1" applyBorder="1" applyProtection="1"/>
    <xf numFmtId="0" fontId="1" fillId="2" borderId="1" xfId="0" applyFont="1" applyFill="1" applyBorder="1" applyAlignment="1" applyProtection="1">
      <alignment horizontal="center"/>
    </xf>
    <xf numFmtId="4" fontId="3" fillId="2" borderId="47" xfId="0" applyNumberFormat="1" applyFont="1" applyFill="1" applyBorder="1" applyAlignment="1" applyProtection="1">
      <alignment horizontal="right" vertical="center"/>
    </xf>
    <xf numFmtId="0" fontId="4" fillId="2" borderId="28" xfId="0" applyFont="1" applyFill="1" applyBorder="1" applyAlignment="1" applyProtection="1">
      <alignment horizontal="center" vertical="center" wrapText="1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14" fontId="3" fillId="0" borderId="15" xfId="0" applyNumberFormat="1" applyFont="1" applyFill="1" applyBorder="1" applyAlignment="1" applyProtection="1">
      <alignment horizontal="center" vertical="center"/>
      <protection locked="0"/>
    </xf>
    <xf numFmtId="14" fontId="3" fillId="0" borderId="10" xfId="0" applyNumberFormat="1" applyFont="1" applyFill="1" applyBorder="1" applyAlignment="1" applyProtection="1">
      <alignment horizontal="center" vertical="center"/>
      <protection locked="0"/>
    </xf>
    <xf numFmtId="167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Protection="1"/>
    <xf numFmtId="0" fontId="3" fillId="0" borderId="46" xfId="0" applyFont="1" applyBorder="1" applyProtection="1"/>
    <xf numFmtId="0" fontId="3" fillId="2" borderId="42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/>
    <xf numFmtId="0" fontId="1" fillId="2" borderId="15" xfId="0" applyFont="1" applyFill="1" applyBorder="1" applyProtection="1"/>
    <xf numFmtId="0" fontId="1" fillId="2" borderId="4" xfId="0" applyFont="1" applyFill="1" applyBorder="1" applyProtection="1"/>
    <xf numFmtId="0" fontId="1" fillId="2" borderId="23" xfId="0" applyFont="1" applyFill="1" applyBorder="1" applyProtection="1"/>
    <xf numFmtId="0" fontId="1" fillId="2" borderId="0" xfId="0" applyFont="1" applyFill="1" applyBorder="1" applyProtection="1"/>
    <xf numFmtId="0" fontId="1" fillId="2" borderId="34" xfId="0" applyFont="1" applyFill="1" applyBorder="1" applyProtection="1"/>
    <xf numFmtId="0" fontId="3" fillId="2" borderId="41" xfId="0" applyFont="1" applyFill="1" applyBorder="1" applyAlignment="1" applyProtection="1">
      <alignment wrapText="1"/>
    </xf>
    <xf numFmtId="0" fontId="3" fillId="2" borderId="15" xfId="0" applyFont="1" applyFill="1" applyBorder="1" applyProtection="1"/>
    <xf numFmtId="0" fontId="3" fillId="2" borderId="10" xfId="0" applyFont="1" applyFill="1" applyBorder="1" applyProtection="1"/>
    <xf numFmtId="0" fontId="3" fillId="2" borderId="43" xfId="0" applyFont="1" applyFill="1" applyBorder="1" applyAlignment="1" applyProtection="1">
      <alignment wrapText="1"/>
    </xf>
    <xf numFmtId="2" fontId="3" fillId="2" borderId="23" xfId="0" applyNumberFormat="1" applyFont="1" applyFill="1" applyBorder="1" applyProtection="1"/>
    <xf numFmtId="2" fontId="3" fillId="2" borderId="43" xfId="0" applyNumberFormat="1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3" fillId="2" borderId="48" xfId="0" applyFont="1" applyFill="1" applyBorder="1" applyAlignment="1" applyProtection="1">
      <alignment horizontal="center" vertical="center"/>
    </xf>
    <xf numFmtId="0" fontId="3" fillId="2" borderId="17" xfId="0" applyFont="1" applyFill="1" applyBorder="1" applyProtection="1"/>
    <xf numFmtId="2" fontId="1" fillId="2" borderId="21" xfId="0" applyNumberFormat="1" applyFont="1" applyFill="1" applyBorder="1" applyProtection="1"/>
    <xf numFmtId="4" fontId="3" fillId="0" borderId="49" xfId="0" applyNumberFormat="1" applyFont="1" applyFill="1" applyBorder="1" applyAlignment="1" applyProtection="1">
      <alignment horizontal="right" vertical="center"/>
      <protection locked="0"/>
    </xf>
    <xf numFmtId="4" fontId="3" fillId="0" borderId="46" xfId="0" applyNumberFormat="1" applyFont="1" applyFill="1" applyBorder="1" applyAlignment="1" applyProtection="1">
      <alignment horizontal="right" vertical="center"/>
      <protection locked="0"/>
    </xf>
    <xf numFmtId="4" fontId="3" fillId="0" borderId="47" xfId="0" applyNumberFormat="1" applyFont="1" applyFill="1" applyBorder="1" applyAlignment="1" applyProtection="1">
      <alignment horizontal="right" vertical="center"/>
      <protection locked="0"/>
    </xf>
    <xf numFmtId="4" fontId="3" fillId="2" borderId="45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/>
    </xf>
    <xf numFmtId="4" fontId="3" fillId="2" borderId="44" xfId="0" applyNumberFormat="1" applyFont="1" applyFill="1" applyBorder="1" applyAlignment="1" applyProtection="1">
      <alignment horizontal="right" vertical="center"/>
    </xf>
    <xf numFmtId="167" fontId="3" fillId="0" borderId="31" xfId="0" applyNumberFormat="1" applyFont="1" applyFill="1" applyBorder="1" applyAlignment="1" applyProtection="1">
      <alignment horizontal="center" vertical="center"/>
      <protection locked="0"/>
    </xf>
    <xf numFmtId="167" fontId="3" fillId="0" borderId="32" xfId="0" applyNumberFormat="1" applyFont="1" applyFill="1" applyBorder="1" applyAlignment="1" applyProtection="1">
      <alignment horizontal="center" vertical="center"/>
      <protection locked="0"/>
    </xf>
    <xf numFmtId="167" fontId="3" fillId="0" borderId="15" xfId="0" applyNumberFormat="1" applyFont="1" applyFill="1" applyBorder="1" applyAlignment="1" applyProtection="1">
      <alignment horizontal="center" vertical="center"/>
      <protection locked="0"/>
    </xf>
    <xf numFmtId="167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22" xfId="0" applyFont="1" applyFill="1" applyBorder="1" applyAlignment="1" applyProtection="1">
      <alignment horizontal="center" vertical="center"/>
    </xf>
    <xf numFmtId="165" fontId="3" fillId="0" borderId="45" xfId="0" applyNumberFormat="1" applyFont="1" applyFill="1" applyBorder="1" applyAlignment="1" applyProtection="1">
      <alignment horizontal="right" vertical="center"/>
      <protection locked="0"/>
    </xf>
    <xf numFmtId="165" fontId="3" fillId="0" borderId="46" xfId="0" applyNumberFormat="1" applyFont="1" applyFill="1" applyBorder="1" applyAlignment="1" applyProtection="1">
      <alignment horizontal="right" vertical="center"/>
      <protection locked="0"/>
    </xf>
    <xf numFmtId="165" fontId="3" fillId="0" borderId="47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Fill="1" applyBorder="1" applyAlignment="1" applyProtection="1">
      <alignment vertical="center" wrapText="1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165" fontId="3" fillId="2" borderId="4" xfId="0" applyNumberFormat="1" applyFont="1" applyFill="1" applyBorder="1" applyProtection="1"/>
    <xf numFmtId="165" fontId="3" fillId="2" borderId="5" xfId="0" applyNumberFormat="1" applyFont="1" applyFill="1" applyBorder="1" applyProtection="1"/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" xfId="0" applyNumberFormat="1" applyFont="1" applyFill="1" applyBorder="1" applyAlignment="1" applyProtection="1">
      <alignment horizontal="center" vertical="center"/>
      <protection locked="0"/>
    </xf>
    <xf numFmtId="14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Protection="1"/>
    <xf numFmtId="0" fontId="3" fillId="4" borderId="23" xfId="0" applyFont="1" applyFill="1" applyBorder="1" applyProtection="1"/>
    <xf numFmtId="0" fontId="3" fillId="4" borderId="24" xfId="0" applyFont="1" applyFill="1" applyBorder="1" applyProtection="1"/>
    <xf numFmtId="44" fontId="3" fillId="4" borderId="10" xfId="2" applyFont="1" applyFill="1" applyBorder="1" applyProtection="1"/>
    <xf numFmtId="44" fontId="3" fillId="4" borderId="5" xfId="2" applyFont="1" applyFill="1" applyBorder="1" applyProtection="1"/>
    <xf numFmtId="44" fontId="3" fillId="4" borderId="24" xfId="2" applyFont="1" applyFill="1" applyBorder="1" applyProtection="1"/>
    <xf numFmtId="0" fontId="3" fillId="2" borderId="1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</xf>
    <xf numFmtId="0" fontId="14" fillId="2" borderId="42" xfId="0" applyFont="1" applyFill="1" applyBorder="1" applyAlignment="1" applyProtection="1">
      <alignment wrapText="1"/>
    </xf>
    <xf numFmtId="0" fontId="14" fillId="2" borderId="4" xfId="0" applyFont="1" applyFill="1" applyBorder="1" applyProtection="1"/>
    <xf numFmtId="0" fontId="14" fillId="2" borderId="5" xfId="0" applyFont="1" applyFill="1" applyBorder="1" applyProtection="1"/>
    <xf numFmtId="0" fontId="10" fillId="2" borderId="48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0" fontId="3" fillId="0" borderId="0" xfId="0" applyNumberFormat="1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40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5" fontId="3" fillId="2" borderId="21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5" fontId="3" fillId="3" borderId="1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165" fontId="1" fillId="2" borderId="1" xfId="0" applyNumberFormat="1" applyFont="1" applyFill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" fontId="3" fillId="2" borderId="39" xfId="0" applyNumberFormat="1" applyFont="1" applyFill="1" applyBorder="1" applyAlignment="1" applyProtection="1">
      <alignment horizontal="center" vertical="center"/>
    </xf>
    <xf numFmtId="167" fontId="3" fillId="2" borderId="51" xfId="0" applyNumberFormat="1" applyFont="1" applyFill="1" applyBorder="1" applyAlignment="1" applyProtection="1">
      <alignment horizontal="center" vertical="center"/>
    </xf>
    <xf numFmtId="167" fontId="3" fillId="2" borderId="32" xfId="0" applyNumberFormat="1" applyFont="1" applyFill="1" applyBorder="1" applyAlignment="1" applyProtection="1">
      <alignment horizontal="center" vertical="center"/>
    </xf>
    <xf numFmtId="166" fontId="3" fillId="2" borderId="49" xfId="0" applyNumberFormat="1" applyFont="1" applyFill="1" applyBorder="1" applyAlignment="1" applyProtection="1">
      <alignment horizontal="right" vertical="center"/>
    </xf>
    <xf numFmtId="1" fontId="3" fillId="2" borderId="46" xfId="0" applyNumberFormat="1" applyFont="1" applyFill="1" applyBorder="1" applyAlignment="1" applyProtection="1">
      <alignment horizontal="center" vertical="center"/>
    </xf>
    <xf numFmtId="167" fontId="3" fillId="2" borderId="8" xfId="0" applyNumberFormat="1" applyFont="1" applyFill="1" applyBorder="1" applyAlignment="1" applyProtection="1">
      <alignment horizontal="center" vertical="center"/>
    </xf>
    <xf numFmtId="167" fontId="3" fillId="2" borderId="23" xfId="0" applyNumberFormat="1" applyFont="1" applyFill="1" applyBorder="1" applyAlignment="1" applyProtection="1">
      <alignment horizontal="center" vertical="center"/>
    </xf>
    <xf numFmtId="166" fontId="3" fillId="2" borderId="46" xfId="0" applyNumberFormat="1" applyFont="1" applyFill="1" applyBorder="1" applyAlignment="1" applyProtection="1">
      <alignment horizontal="right" vertical="center"/>
    </xf>
    <xf numFmtId="1" fontId="3" fillId="2" borderId="48" xfId="0" applyNumberFormat="1" applyFont="1" applyFill="1" applyBorder="1" applyAlignment="1" applyProtection="1">
      <alignment horizontal="center" vertical="center"/>
    </xf>
    <xf numFmtId="167" fontId="3" fillId="2" borderId="13" xfId="0" applyNumberFormat="1" applyFont="1" applyFill="1" applyBorder="1" applyAlignment="1" applyProtection="1">
      <alignment horizontal="center" vertical="center"/>
    </xf>
    <xf numFmtId="167" fontId="3" fillId="2" borderId="24" xfId="0" applyNumberFormat="1" applyFont="1" applyFill="1" applyBorder="1" applyAlignment="1" applyProtection="1">
      <alignment horizontal="center" vertical="center"/>
    </xf>
    <xf numFmtId="166" fontId="3" fillId="2" borderId="47" xfId="0" applyNumberFormat="1" applyFont="1" applyFill="1" applyBorder="1" applyAlignment="1" applyProtection="1">
      <alignment horizontal="right" vertical="center"/>
    </xf>
    <xf numFmtId="4" fontId="1" fillId="2" borderId="48" xfId="0" applyNumberFormat="1" applyFont="1" applyFill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>
      <alignment horizontal="right" vertical="center"/>
    </xf>
    <xf numFmtId="165" fontId="0" fillId="0" borderId="0" xfId="2" applyNumberFormat="1" applyFont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vertical="center" wrapText="1"/>
    </xf>
    <xf numFmtId="0" fontId="3" fillId="0" borderId="49" xfId="0" applyFont="1" applyBorder="1" applyAlignment="1" applyProtection="1">
      <alignment horizontal="left" wrapText="1"/>
      <protection locked="0"/>
    </xf>
    <xf numFmtId="0" fontId="3" fillId="0" borderId="49" xfId="0" applyFont="1" applyFill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horizontal="left" wrapText="1"/>
      <protection locked="0"/>
    </xf>
    <xf numFmtId="0" fontId="3" fillId="0" borderId="46" xfId="0" applyFont="1" applyFill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wrapText="1"/>
      <protection locked="0"/>
    </xf>
    <xf numFmtId="0" fontId="3" fillId="0" borderId="47" xfId="0" applyFont="1" applyFill="1" applyBorder="1" applyAlignment="1" applyProtection="1">
      <alignment horizontal="left" vertical="center" wrapText="1"/>
      <protection locked="0"/>
    </xf>
    <xf numFmtId="0" fontId="3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46" xfId="0" applyFont="1" applyFill="1" applyBorder="1" applyAlignment="1" applyProtection="1">
      <alignment horizontal="center" vertical="center" wrapText="1"/>
      <protection locked="0"/>
    </xf>
    <xf numFmtId="0" fontId="3" fillId="0" borderId="47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left" wrapText="1"/>
      <protection locked="0"/>
    </xf>
    <xf numFmtId="0" fontId="3" fillId="0" borderId="53" xfId="0" applyFont="1" applyFill="1" applyBorder="1" applyAlignment="1" applyProtection="1">
      <alignment horizontal="left" vertical="center" wrapText="1"/>
      <protection locked="0"/>
    </xf>
    <xf numFmtId="0" fontId="3" fillId="0" borderId="53" xfId="0" applyFont="1" applyFill="1" applyBorder="1" applyAlignment="1" applyProtection="1">
      <alignment horizontal="center" vertical="center" wrapText="1"/>
      <protection locked="0"/>
    </xf>
    <xf numFmtId="14" fontId="3" fillId="0" borderId="54" xfId="0" applyNumberFormat="1" applyFont="1" applyFill="1" applyBorder="1" applyAlignment="1" applyProtection="1">
      <alignment horizontal="center" vertical="center"/>
      <protection locked="0"/>
    </xf>
    <xf numFmtId="14" fontId="3" fillId="0" borderId="55" xfId="0" applyNumberFormat="1" applyFont="1" applyFill="1" applyBorder="1" applyAlignment="1" applyProtection="1">
      <alignment horizontal="center" vertical="center"/>
      <protection locked="0"/>
    </xf>
    <xf numFmtId="167" fontId="3" fillId="2" borderId="56" xfId="0" applyNumberFormat="1" applyFont="1" applyFill="1" applyBorder="1" applyAlignment="1" applyProtection="1">
      <alignment horizontal="center" vertical="center"/>
    </xf>
    <xf numFmtId="167" fontId="3" fillId="2" borderId="57" xfId="0" applyNumberFormat="1" applyFont="1" applyFill="1" applyBorder="1" applyAlignment="1" applyProtection="1">
      <alignment horizontal="center" vertical="center"/>
    </xf>
    <xf numFmtId="167" fontId="3" fillId="0" borderId="56" xfId="0" applyNumberFormat="1" applyFont="1" applyFill="1" applyBorder="1" applyAlignment="1" applyProtection="1">
      <alignment horizontal="center" vertical="center"/>
      <protection locked="0"/>
    </xf>
    <xf numFmtId="167" fontId="3" fillId="0" borderId="55" xfId="0" applyNumberFormat="1" applyFont="1" applyFill="1" applyBorder="1" applyAlignment="1" applyProtection="1">
      <alignment horizontal="center" vertical="center"/>
      <protection locked="0"/>
    </xf>
    <xf numFmtId="4" fontId="3" fillId="0" borderId="53" xfId="0" applyNumberFormat="1" applyFont="1" applyFill="1" applyBorder="1" applyAlignment="1" applyProtection="1">
      <alignment horizontal="right" vertical="center"/>
      <protection locked="0"/>
    </xf>
    <xf numFmtId="0" fontId="3" fillId="2" borderId="54" xfId="0" applyFont="1" applyFill="1" applyBorder="1" applyProtection="1"/>
    <xf numFmtId="0" fontId="14" fillId="2" borderId="58" xfId="0" applyFont="1" applyFill="1" applyBorder="1" applyProtection="1"/>
    <xf numFmtId="0" fontId="3" fillId="2" borderId="58" xfId="0" applyFont="1" applyFill="1" applyBorder="1" applyProtection="1"/>
    <xf numFmtId="14" fontId="9" fillId="0" borderId="1" xfId="0" applyNumberFormat="1" applyFont="1" applyBorder="1" applyAlignment="1" applyProtection="1">
      <alignment horizontal="center"/>
      <protection locked="0"/>
    </xf>
    <xf numFmtId="0" fontId="3" fillId="2" borderId="33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10" fillId="0" borderId="9" xfId="0" applyFont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</xf>
    <xf numFmtId="0" fontId="4" fillId="2" borderId="48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4" fillId="2" borderId="2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39" xfId="0" applyNumberFormat="1" applyFont="1" applyFill="1" applyBorder="1" applyAlignment="1" applyProtection="1">
      <alignment horizontal="center" vertical="center" wrapText="1"/>
    </xf>
    <xf numFmtId="2" fontId="4" fillId="2" borderId="50" xfId="0" applyNumberFormat="1" applyFont="1" applyFill="1" applyBorder="1" applyAlignment="1" applyProtection="1">
      <alignment horizontal="center" vertical="center" wrapText="1"/>
    </xf>
    <xf numFmtId="2" fontId="4" fillId="2" borderId="48" xfId="0" applyNumberFormat="1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vertical="center"/>
      <protection locked="0"/>
    </xf>
    <xf numFmtId="0" fontId="4" fillId="0" borderId="18" xfId="0" applyFont="1" applyFill="1" applyBorder="1" applyAlignment="1" applyProtection="1">
      <alignment vertical="center"/>
      <protection locked="0"/>
    </xf>
    <xf numFmtId="0" fontId="4" fillId="0" borderId="36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left" vertical="center"/>
      <protection locked="0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left" vertical="center"/>
    </xf>
    <xf numFmtId="165" fontId="0" fillId="0" borderId="18" xfId="2" applyNumberFormat="1" applyFont="1" applyBorder="1" applyAlignment="1" applyProtection="1">
      <alignment horizontal="right" vertical="center"/>
      <protection locked="0"/>
    </xf>
    <xf numFmtId="165" fontId="0" fillId="0" borderId="19" xfId="2" applyNumberFormat="1" applyFont="1" applyBorder="1" applyAlignment="1" applyProtection="1">
      <alignment horizontal="right" vertical="center"/>
      <protection locked="0"/>
    </xf>
    <xf numFmtId="0" fontId="5" fillId="2" borderId="39" xfId="0" applyFont="1" applyFill="1" applyBorder="1" applyAlignment="1" applyProtection="1">
      <alignment horizontal="center" wrapText="1"/>
    </xf>
    <xf numFmtId="0" fontId="5" fillId="2" borderId="50" xfId="0" applyFont="1" applyFill="1" applyBorder="1" applyAlignment="1" applyProtection="1">
      <alignment horizontal="center"/>
    </xf>
    <xf numFmtId="0" fontId="5" fillId="2" borderId="48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165" fontId="0" fillId="0" borderId="7" xfId="2" applyNumberFormat="1" applyFont="1" applyBorder="1" applyAlignment="1" applyProtection="1">
      <alignment horizontal="right" vertical="center"/>
      <protection locked="0"/>
    </xf>
    <xf numFmtId="165" fontId="0" fillId="0" borderId="16" xfId="2" applyNumberFormat="1" applyFont="1" applyBorder="1" applyAlignment="1" applyProtection="1">
      <alignment horizontal="right" vertical="center"/>
      <protection locked="0"/>
    </xf>
    <xf numFmtId="165" fontId="0" fillId="0" borderId="12" xfId="2" applyNumberFormat="1" applyFont="1" applyBorder="1" applyAlignment="1" applyProtection="1">
      <alignment horizontal="right" vertical="center"/>
      <protection locked="0"/>
    </xf>
    <xf numFmtId="165" fontId="0" fillId="0" borderId="14" xfId="2" applyNumberFormat="1" applyFont="1" applyBorder="1" applyAlignment="1" applyProtection="1">
      <alignment horizontal="right" vertical="center"/>
      <protection locked="0"/>
    </xf>
    <xf numFmtId="0" fontId="3" fillId="2" borderId="20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43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16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/>
    </xf>
    <xf numFmtId="0" fontId="3" fillId="2" borderId="22" xfId="0" applyFont="1" applyFill="1" applyBorder="1" applyAlignment="1" applyProtection="1">
      <alignment vertical="center"/>
    </xf>
    <xf numFmtId="0" fontId="0" fillId="2" borderId="21" xfId="0" applyFill="1" applyBorder="1" applyAlignment="1" applyProtection="1">
      <alignment vertical="center"/>
    </xf>
    <xf numFmtId="0" fontId="3" fillId="2" borderId="21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37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vertical="center"/>
      <protection locked="0"/>
    </xf>
    <xf numFmtId="0" fontId="1" fillId="2" borderId="39" xfId="0" applyFont="1" applyFill="1" applyBorder="1" applyAlignment="1" applyProtection="1">
      <alignment horizontal="center"/>
    </xf>
    <xf numFmtId="0" fontId="1" fillId="2" borderId="50" xfId="0" applyFont="1" applyFill="1" applyBorder="1" applyAlignment="1" applyProtection="1">
      <alignment horizontal="center"/>
    </xf>
    <xf numFmtId="0" fontId="1" fillId="2" borderId="48" xfId="0" applyFont="1" applyFill="1" applyBorder="1" applyAlignment="1" applyProtection="1">
      <alignment horizontal="center"/>
    </xf>
    <xf numFmtId="167" fontId="1" fillId="2" borderId="22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/>
    </xf>
    <xf numFmtId="0" fontId="1" fillId="2" borderId="21" xfId="0" applyFont="1" applyFill="1" applyBorder="1" applyAlignment="1" applyProtection="1">
      <alignment horizontal="center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 vertical="center"/>
    </xf>
    <xf numFmtId="0" fontId="3" fillId="2" borderId="26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0" fillId="2" borderId="17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40" fontId="12" fillId="2" borderId="27" xfId="0" applyNumberFormat="1" applyFont="1" applyFill="1" applyBorder="1" applyAlignment="1" applyProtection="1">
      <alignment horizontal="center" vertical="center"/>
    </xf>
    <xf numFmtId="40" fontId="12" fillId="2" borderId="26" xfId="0" applyNumberFormat="1" applyFont="1" applyFill="1" applyBorder="1" applyAlignment="1" applyProtection="1">
      <alignment horizontal="center" vertical="center"/>
    </xf>
    <xf numFmtId="0" fontId="1" fillId="2" borderId="31" xfId="0" applyFont="1" applyFill="1" applyBorder="1" applyAlignment="1" applyProtection="1">
      <alignment horizontal="center"/>
    </xf>
    <xf numFmtId="0" fontId="1" fillId="2" borderId="25" xfId="0" applyFont="1" applyFill="1" applyBorder="1" applyAlignment="1" applyProtection="1">
      <alignment horizontal="center"/>
    </xf>
    <xf numFmtId="0" fontId="1" fillId="2" borderId="32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2" borderId="48" xfId="0" applyFont="1" applyFill="1" applyBorder="1" applyAlignment="1" applyProtection="1">
      <alignment horizontal="left" vertical="center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right" vertical="center"/>
    </xf>
    <xf numFmtId="0" fontId="10" fillId="2" borderId="22" xfId="0" applyFont="1" applyFill="1" applyBorder="1" applyAlignment="1" applyProtection="1">
      <alignment horizontal="right" vertical="center"/>
    </xf>
    <xf numFmtId="0" fontId="10" fillId="2" borderId="22" xfId="0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wrapText="1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16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</cellXfs>
  <cellStyles count="3">
    <cellStyle name="Standard" xfId="0" builtinId="0"/>
    <cellStyle name="Standard 2" xfId="1" xr:uid="{00000000-0005-0000-0000-000001000000}"/>
    <cellStyle name="Währung" xfId="2" builtinId="4"/>
  </cellStyles>
  <dxfs count="46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rgb="FFC00000"/>
      </font>
      <fill>
        <patternFill>
          <bgColor rgb="FFFFCCCC"/>
        </patternFill>
      </fill>
    </dxf>
    <dxf>
      <fill>
        <patternFill>
          <bgColor rgb="FF92D05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CCC"/>
      <color rgb="FFFFFFFF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B58"/>
  <sheetViews>
    <sheetView showGridLines="0" showRowColHeaders="0" tabSelected="1" zoomScaleNormal="100" workbookViewId="0">
      <selection activeCell="D2" sqref="D2:P2"/>
    </sheetView>
  </sheetViews>
  <sheetFormatPr baseColWidth="10" defaultColWidth="11.44140625" defaultRowHeight="13.2" x14ac:dyDescent="0.25"/>
  <cols>
    <col min="1" max="1" width="3" style="2" bestFit="1" customWidth="1"/>
    <col min="2" max="2" width="17.33203125" style="2" customWidth="1"/>
    <col min="3" max="3" width="14.44140625" style="2" customWidth="1"/>
    <col min="4" max="4" width="10.5546875" style="2" customWidth="1"/>
    <col min="5" max="5" width="22.44140625" style="2" customWidth="1"/>
    <col min="6" max="6" width="12.6640625" style="2" customWidth="1"/>
    <col min="7" max="7" width="12.44140625" style="2" customWidth="1"/>
    <col min="8" max="8" width="8.33203125" style="2" customWidth="1"/>
    <col min="9" max="9" width="5.5546875" style="2" customWidth="1"/>
    <col min="10" max="10" width="6.44140625" style="2" customWidth="1"/>
    <col min="11" max="12" width="7.5546875" style="2" customWidth="1"/>
    <col min="13" max="13" width="13.5546875" style="2" customWidth="1"/>
    <col min="14" max="14" width="14.44140625" style="2" customWidth="1"/>
    <col min="15" max="15" width="12.33203125" style="2" customWidth="1"/>
    <col min="16" max="16" width="18" style="2" customWidth="1"/>
    <col min="17" max="17" width="17.5546875" style="2" customWidth="1"/>
    <col min="18" max="18" width="21.33203125" style="2" customWidth="1"/>
    <col min="19" max="19" width="12.5546875" style="2" customWidth="1"/>
    <col min="20" max="20" width="7.5546875" style="2" hidden="1" customWidth="1"/>
    <col min="21" max="21" width="12.6640625" style="11" hidden="1" customWidth="1"/>
    <col min="22" max="23" width="12.6640625" style="2" hidden="1" customWidth="1"/>
    <col min="24" max="24" width="18.44140625" style="2" hidden="1" customWidth="1"/>
    <col min="25" max="27" width="16.33203125" style="2" hidden="1" customWidth="1"/>
    <col min="28" max="28" width="17.5546875" style="2" hidden="1" customWidth="1"/>
    <col min="29" max="29" width="11.44140625" style="2" customWidth="1"/>
    <col min="30" max="16384" width="11.44140625" style="2"/>
  </cols>
  <sheetData>
    <row r="1" spans="1:28" ht="38.1" customHeight="1" thickBot="1" x14ac:dyDescent="0.3">
      <c r="B1" s="251" t="s">
        <v>74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3"/>
      <c r="S1" s="16"/>
    </row>
    <row r="2" spans="1:28" ht="24" customHeight="1" thickBot="1" x14ac:dyDescent="0.4">
      <c r="B2" s="264" t="s">
        <v>23</v>
      </c>
      <c r="C2" s="264"/>
      <c r="D2" s="254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6"/>
      <c r="Q2" s="104" t="s">
        <v>38</v>
      </c>
      <c r="R2" s="172"/>
      <c r="S2" s="16"/>
    </row>
    <row r="3" spans="1:28" s="1" customFormat="1" ht="24" customHeight="1" thickBot="1" x14ac:dyDescent="0.35">
      <c r="B3" s="262" t="s">
        <v>2</v>
      </c>
      <c r="C3" s="262"/>
      <c r="D3" s="254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6"/>
      <c r="S3" s="4"/>
      <c r="U3" s="7"/>
    </row>
    <row r="4" spans="1:28" s="1" customFormat="1" ht="24" customHeight="1" thickBot="1" x14ac:dyDescent="0.45">
      <c r="B4" s="31"/>
      <c r="C4" s="31"/>
      <c r="D4" s="133"/>
      <c r="E4" s="133"/>
      <c r="F4" s="267" t="s">
        <v>75</v>
      </c>
      <c r="G4" s="268"/>
      <c r="H4" s="269">
        <v>2026</v>
      </c>
      <c r="I4" s="269"/>
      <c r="J4" s="270"/>
      <c r="K4" s="265"/>
      <c r="L4" s="266"/>
      <c r="M4" s="133"/>
      <c r="N4" s="133"/>
      <c r="O4" s="133"/>
      <c r="P4" s="133"/>
      <c r="Q4" s="7"/>
      <c r="R4" s="7"/>
      <c r="S4" s="4"/>
      <c r="U4" s="7"/>
    </row>
    <row r="5" spans="1:28" s="105" customFormat="1" ht="19.95" customHeight="1" thickBot="1" x14ac:dyDescent="0.3">
      <c r="B5" s="263" t="s">
        <v>53</v>
      </c>
      <c r="C5" s="263"/>
      <c r="D5" s="263"/>
      <c r="E5" s="263"/>
      <c r="F5" s="263"/>
      <c r="G5" s="263"/>
      <c r="H5" s="263"/>
      <c r="I5" s="263"/>
      <c r="J5" s="106"/>
      <c r="K5" s="106"/>
      <c r="L5" s="106"/>
      <c r="M5" s="106"/>
      <c r="N5" s="106"/>
      <c r="O5" s="106"/>
      <c r="P5" s="106"/>
      <c r="Q5" s="107"/>
      <c r="R5" s="16"/>
      <c r="U5" s="257" t="s">
        <v>22</v>
      </c>
      <c r="V5" s="258"/>
      <c r="W5" s="258"/>
      <c r="X5" s="258"/>
      <c r="Y5" s="258"/>
      <c r="Z5" s="258"/>
      <c r="AA5" s="258"/>
      <c r="AB5" s="173"/>
    </row>
    <row r="6" spans="1:28" s="25" customFormat="1" ht="13.8" thickBot="1" x14ac:dyDescent="0.3">
      <c r="A6" s="234"/>
      <c r="B6" s="44" t="s">
        <v>9</v>
      </c>
      <c r="C6" s="44" t="s">
        <v>10</v>
      </c>
      <c r="D6" s="44" t="s">
        <v>11</v>
      </c>
      <c r="E6" s="44" t="s">
        <v>12</v>
      </c>
      <c r="F6" s="243" t="s">
        <v>13</v>
      </c>
      <c r="G6" s="243"/>
      <c r="H6" s="44" t="s">
        <v>14</v>
      </c>
      <c r="I6" s="239" t="s">
        <v>15</v>
      </c>
      <c r="J6" s="240"/>
      <c r="K6" s="239" t="s">
        <v>16</v>
      </c>
      <c r="L6" s="240"/>
      <c r="M6" s="44" t="s">
        <v>17</v>
      </c>
      <c r="N6" s="44" t="s">
        <v>18</v>
      </c>
      <c r="O6" s="44" t="s">
        <v>19</v>
      </c>
      <c r="P6" s="44" t="s">
        <v>20</v>
      </c>
      <c r="Q6" s="44" t="s">
        <v>24</v>
      </c>
      <c r="R6" s="44" t="s">
        <v>70</v>
      </c>
      <c r="S6" s="26"/>
      <c r="U6" s="259" t="s">
        <v>28</v>
      </c>
      <c r="V6" s="260"/>
      <c r="W6" s="260"/>
      <c r="X6" s="261"/>
      <c r="Y6" s="54"/>
      <c r="Z6" s="54"/>
      <c r="AA6" s="54"/>
      <c r="AB6" s="174"/>
    </row>
    <row r="7" spans="1:28" s="25" customFormat="1" ht="13.5" customHeight="1" thickBot="1" x14ac:dyDescent="0.3">
      <c r="A7" s="235"/>
      <c r="B7" s="178" t="s">
        <v>4</v>
      </c>
      <c r="C7" s="178" t="s">
        <v>5</v>
      </c>
      <c r="D7" s="181" t="s">
        <v>35</v>
      </c>
      <c r="E7" s="75" t="s">
        <v>27</v>
      </c>
      <c r="F7" s="182" t="s">
        <v>39</v>
      </c>
      <c r="G7" s="183"/>
      <c r="H7" s="186" t="s">
        <v>32</v>
      </c>
      <c r="I7" s="183" t="s">
        <v>42</v>
      </c>
      <c r="J7" s="183"/>
      <c r="K7" s="182" t="s">
        <v>50</v>
      </c>
      <c r="L7" s="241"/>
      <c r="M7" s="244" t="s">
        <v>8</v>
      </c>
      <c r="N7" s="245"/>
      <c r="O7" s="245"/>
      <c r="P7" s="245"/>
      <c r="Q7" s="245"/>
      <c r="R7" s="199"/>
      <c r="S7" s="26"/>
      <c r="U7" s="55" t="s">
        <v>45</v>
      </c>
      <c r="V7" s="56" t="s">
        <v>46</v>
      </c>
      <c r="W7" s="56" t="s">
        <v>47</v>
      </c>
      <c r="X7" s="57" t="s">
        <v>48</v>
      </c>
      <c r="Y7" s="58"/>
      <c r="Z7" s="58"/>
      <c r="AA7" s="58"/>
      <c r="AB7" s="59"/>
    </row>
    <row r="8" spans="1:28" ht="64.2" customHeight="1" thickBot="1" x14ac:dyDescent="0.3">
      <c r="A8" s="235"/>
      <c r="B8" s="179"/>
      <c r="C8" s="179"/>
      <c r="D8" s="179"/>
      <c r="E8" s="176" t="s">
        <v>51</v>
      </c>
      <c r="F8" s="184"/>
      <c r="G8" s="185"/>
      <c r="H8" s="187"/>
      <c r="I8" s="185"/>
      <c r="J8" s="185"/>
      <c r="K8" s="184"/>
      <c r="L8" s="242"/>
      <c r="M8" s="246"/>
      <c r="N8" s="247"/>
      <c r="O8" s="247"/>
      <c r="P8" s="247"/>
      <c r="Q8" s="247"/>
      <c r="R8" s="200"/>
      <c r="S8" s="16"/>
      <c r="U8" s="95">
        <v>73700</v>
      </c>
      <c r="V8" s="96">
        <v>58000</v>
      </c>
      <c r="W8" s="96">
        <v>53300</v>
      </c>
      <c r="X8" s="97">
        <v>58000</v>
      </c>
      <c r="Y8" s="202" t="s">
        <v>43</v>
      </c>
      <c r="Z8" s="203"/>
      <c r="AA8" s="81">
        <v>365</v>
      </c>
      <c r="AB8" s="67"/>
    </row>
    <row r="9" spans="1:28" ht="99" customHeight="1" thickBot="1" x14ac:dyDescent="0.3">
      <c r="A9" s="236"/>
      <c r="B9" s="180"/>
      <c r="C9" s="180"/>
      <c r="D9" s="180"/>
      <c r="E9" s="177"/>
      <c r="F9" s="46" t="s">
        <v>40</v>
      </c>
      <c r="G9" s="41" t="s">
        <v>41</v>
      </c>
      <c r="H9" s="188"/>
      <c r="I9" s="30" t="s">
        <v>6</v>
      </c>
      <c r="J9" s="40" t="s">
        <v>7</v>
      </c>
      <c r="K9" s="30" t="s">
        <v>6</v>
      </c>
      <c r="L9" s="40" t="s">
        <v>7</v>
      </c>
      <c r="M9" s="74" t="s">
        <v>37</v>
      </c>
      <c r="N9" s="74" t="s">
        <v>71</v>
      </c>
      <c r="O9" s="74" t="s">
        <v>36</v>
      </c>
      <c r="P9" s="74" t="s">
        <v>72</v>
      </c>
      <c r="Q9" s="99" t="s">
        <v>73</v>
      </c>
      <c r="R9" s="201"/>
      <c r="S9" s="5"/>
      <c r="U9" s="60" t="s">
        <v>21</v>
      </c>
      <c r="V9" s="101" t="s">
        <v>49</v>
      </c>
      <c r="W9" s="53" t="s">
        <v>31</v>
      </c>
      <c r="X9" s="53" t="s">
        <v>29</v>
      </c>
      <c r="Y9" s="53" t="s">
        <v>64</v>
      </c>
      <c r="Z9" s="53" t="s">
        <v>63</v>
      </c>
      <c r="AA9" s="63"/>
      <c r="AB9" s="66" t="s">
        <v>33</v>
      </c>
    </row>
    <row r="10" spans="1:28" x14ac:dyDescent="0.25">
      <c r="A10" s="51">
        <v>1</v>
      </c>
      <c r="B10" s="150"/>
      <c r="C10" s="151"/>
      <c r="D10" s="156"/>
      <c r="E10" s="85"/>
      <c r="F10" s="47"/>
      <c r="G10" s="89"/>
      <c r="H10" s="134">
        <f t="shared" ref="H10:H29" si="0">IF(DATEDIF(F10,G10,"d")&gt;0,DATEDIF(F10,G10,"d")+1,0)</f>
        <v>0</v>
      </c>
      <c r="I10" s="135">
        <v>39</v>
      </c>
      <c r="J10" s="136">
        <v>50</v>
      </c>
      <c r="K10" s="77"/>
      <c r="L10" s="78"/>
      <c r="M10" s="70"/>
      <c r="N10" s="137">
        <f t="shared" ref="N10:N15" si="1">IF(W10=0,0,((W10/U10/$AA$8*H10*X10)))</f>
        <v>0</v>
      </c>
      <c r="O10" s="70"/>
      <c r="P10" s="76">
        <f t="shared" ref="P10:P15" si="2">IF(W10=0,0,((W10/U10/$AA$8*H10*Y10)))</f>
        <v>0</v>
      </c>
      <c r="Q10" s="73">
        <f t="shared" ref="Q10:Q15" si="3">IF(W10=0,0,((W10/U10/$AA$8*H10*Z10)))</f>
        <v>0</v>
      </c>
      <c r="R10" s="199"/>
      <c r="S10" s="15"/>
      <c r="T10" s="3"/>
      <c r="U10" s="61">
        <f t="shared" ref="U10:U15" si="4">I10*60+J10</f>
        <v>2390</v>
      </c>
      <c r="V10" s="102">
        <f>U10/5</f>
        <v>478</v>
      </c>
      <c r="W10" s="42">
        <f t="shared" ref="W10:W15" si="5">IF((K10*60+L10)&lt;U10,(K10*60)+L10,U10)</f>
        <v>0</v>
      </c>
      <c r="X10" s="87" t="b">
        <f t="shared" ref="X10:X15" si="6">IF(E10=$U$7,$U$8,IF(OR(E10=$V$7,E10=$X$7),$V$8,IF(E10=$W$7,$W$8)))</f>
        <v>0</v>
      </c>
      <c r="Y10" s="92">
        <f t="shared" ref="Y10:Y15" si="7">IF(N10&gt;0,8000,0)</f>
        <v>0</v>
      </c>
      <c r="Z10" s="92">
        <f>IF(N10&gt;0,5000,0)</f>
        <v>0</v>
      </c>
      <c r="AA10" s="93">
        <f>IF(N10&gt;0,5000,0)</f>
        <v>0</v>
      </c>
      <c r="AB10" s="65">
        <f t="shared" ref="AB10:AB15" si="8">(H10/$AA$8)*(W10/U10)</f>
        <v>0</v>
      </c>
    </row>
    <row r="11" spans="1:28" x14ac:dyDescent="0.25">
      <c r="A11" s="52">
        <v>2</v>
      </c>
      <c r="B11" s="152"/>
      <c r="C11" s="153"/>
      <c r="D11" s="157"/>
      <c r="E11" s="86"/>
      <c r="F11" s="48"/>
      <c r="G11" s="90"/>
      <c r="H11" s="138">
        <f t="shared" si="0"/>
        <v>0</v>
      </c>
      <c r="I11" s="139">
        <v>39</v>
      </c>
      <c r="J11" s="140">
        <v>50</v>
      </c>
      <c r="K11" s="79"/>
      <c r="L11" s="80"/>
      <c r="M11" s="71"/>
      <c r="N11" s="141">
        <f t="shared" si="1"/>
        <v>0</v>
      </c>
      <c r="O11" s="71"/>
      <c r="P11" s="76">
        <f t="shared" si="2"/>
        <v>0</v>
      </c>
      <c r="Q11" s="73">
        <f t="shared" si="3"/>
        <v>0</v>
      </c>
      <c r="R11" s="200"/>
      <c r="S11" s="15"/>
      <c r="T11" s="3"/>
      <c r="U11" s="61">
        <f t="shared" si="4"/>
        <v>2390</v>
      </c>
      <c r="V11" s="102">
        <f t="shared" ref="V11:V28" si="9">U11/5</f>
        <v>478</v>
      </c>
      <c r="W11" s="42">
        <f t="shared" si="5"/>
        <v>0</v>
      </c>
      <c r="X11" s="87" t="b">
        <f t="shared" si="6"/>
        <v>0</v>
      </c>
      <c r="Y11" s="92">
        <f t="shared" si="7"/>
        <v>0</v>
      </c>
      <c r="Z11" s="92">
        <f t="shared" ref="Z11:Z15" si="10">IF(N11&gt;0,5000,0)</f>
        <v>0</v>
      </c>
      <c r="AA11" s="93">
        <f>IF(N11&gt;Z202,5000,0)</f>
        <v>0</v>
      </c>
      <c r="AB11" s="64">
        <f t="shared" si="8"/>
        <v>0</v>
      </c>
    </row>
    <row r="12" spans="1:28" x14ac:dyDescent="0.25">
      <c r="A12" s="52">
        <v>3</v>
      </c>
      <c r="B12" s="152"/>
      <c r="C12" s="153"/>
      <c r="D12" s="157"/>
      <c r="E12" s="86"/>
      <c r="F12" s="48"/>
      <c r="G12" s="90"/>
      <c r="H12" s="138">
        <f t="shared" si="0"/>
        <v>0</v>
      </c>
      <c r="I12" s="139">
        <v>39</v>
      </c>
      <c r="J12" s="140">
        <v>50</v>
      </c>
      <c r="K12" s="79"/>
      <c r="L12" s="80"/>
      <c r="M12" s="71"/>
      <c r="N12" s="141">
        <f t="shared" si="1"/>
        <v>0</v>
      </c>
      <c r="O12" s="71"/>
      <c r="P12" s="76">
        <f t="shared" si="2"/>
        <v>0</v>
      </c>
      <c r="Q12" s="73">
        <f t="shared" si="3"/>
        <v>0</v>
      </c>
      <c r="R12" s="200"/>
      <c r="S12" s="15"/>
      <c r="T12" s="3"/>
      <c r="U12" s="61">
        <f t="shared" si="4"/>
        <v>2390</v>
      </c>
      <c r="V12" s="102">
        <f t="shared" si="9"/>
        <v>478</v>
      </c>
      <c r="W12" s="42">
        <f t="shared" si="5"/>
        <v>0</v>
      </c>
      <c r="X12" s="87" t="b">
        <f t="shared" si="6"/>
        <v>0</v>
      </c>
      <c r="Y12" s="92">
        <f t="shared" si="7"/>
        <v>0</v>
      </c>
      <c r="Z12" s="92">
        <f t="shared" si="10"/>
        <v>0</v>
      </c>
      <c r="AA12" s="93">
        <f t="shared" ref="AA12:AA15" si="11">IF(N12&gt;0,5000,0)</f>
        <v>0</v>
      </c>
      <c r="AB12" s="64">
        <f t="shared" si="8"/>
        <v>0</v>
      </c>
    </row>
    <row r="13" spans="1:28" x14ac:dyDescent="0.25">
      <c r="A13" s="52">
        <v>4</v>
      </c>
      <c r="B13" s="152"/>
      <c r="C13" s="153"/>
      <c r="D13" s="157"/>
      <c r="E13" s="86"/>
      <c r="F13" s="48"/>
      <c r="G13" s="90"/>
      <c r="H13" s="138">
        <f t="shared" si="0"/>
        <v>0</v>
      </c>
      <c r="I13" s="139">
        <v>39</v>
      </c>
      <c r="J13" s="140">
        <v>50</v>
      </c>
      <c r="K13" s="79"/>
      <c r="L13" s="80"/>
      <c r="M13" s="71"/>
      <c r="N13" s="141">
        <f t="shared" si="1"/>
        <v>0</v>
      </c>
      <c r="O13" s="71"/>
      <c r="P13" s="76">
        <f t="shared" si="2"/>
        <v>0</v>
      </c>
      <c r="Q13" s="73">
        <f t="shared" si="3"/>
        <v>0</v>
      </c>
      <c r="R13" s="271"/>
      <c r="S13" s="15"/>
      <c r="T13" s="3"/>
      <c r="U13" s="61">
        <f t="shared" si="4"/>
        <v>2390</v>
      </c>
      <c r="V13" s="102">
        <f t="shared" si="9"/>
        <v>478</v>
      </c>
      <c r="W13" s="42">
        <f t="shared" si="5"/>
        <v>0</v>
      </c>
      <c r="X13" s="87" t="b">
        <f t="shared" si="6"/>
        <v>0</v>
      </c>
      <c r="Y13" s="92">
        <f t="shared" si="7"/>
        <v>0</v>
      </c>
      <c r="Z13" s="92">
        <f t="shared" si="10"/>
        <v>0</v>
      </c>
      <c r="AA13" s="93">
        <f t="shared" si="11"/>
        <v>0</v>
      </c>
      <c r="AB13" s="64">
        <f t="shared" si="8"/>
        <v>0</v>
      </c>
    </row>
    <row r="14" spans="1:28" ht="13.35" customHeight="1" x14ac:dyDescent="0.25">
      <c r="A14" s="52">
        <v>5</v>
      </c>
      <c r="B14" s="152"/>
      <c r="C14" s="153"/>
      <c r="D14" s="157"/>
      <c r="E14" s="86"/>
      <c r="F14" s="48"/>
      <c r="G14" s="90"/>
      <c r="H14" s="138">
        <f t="shared" si="0"/>
        <v>0</v>
      </c>
      <c r="I14" s="139">
        <v>39</v>
      </c>
      <c r="J14" s="140">
        <v>50</v>
      </c>
      <c r="K14" s="79"/>
      <c r="L14" s="80"/>
      <c r="M14" s="71"/>
      <c r="N14" s="141">
        <f t="shared" si="1"/>
        <v>0</v>
      </c>
      <c r="O14" s="71"/>
      <c r="P14" s="76">
        <f t="shared" si="2"/>
        <v>0</v>
      </c>
      <c r="Q14" s="73">
        <f t="shared" si="3"/>
        <v>0</v>
      </c>
      <c r="R14" s="200"/>
      <c r="S14" s="15"/>
      <c r="T14" s="3"/>
      <c r="U14" s="61">
        <f t="shared" si="4"/>
        <v>2390</v>
      </c>
      <c r="V14" s="102">
        <f t="shared" si="9"/>
        <v>478</v>
      </c>
      <c r="W14" s="42">
        <f t="shared" si="5"/>
        <v>0</v>
      </c>
      <c r="X14" s="87" t="b">
        <f t="shared" si="6"/>
        <v>0</v>
      </c>
      <c r="Y14" s="92">
        <f t="shared" si="7"/>
        <v>0</v>
      </c>
      <c r="Z14" s="92">
        <f t="shared" si="10"/>
        <v>0</v>
      </c>
      <c r="AA14" s="93">
        <f t="shared" si="11"/>
        <v>0</v>
      </c>
      <c r="AB14" s="64">
        <f t="shared" si="8"/>
        <v>0</v>
      </c>
    </row>
    <row r="15" spans="1:28" x14ac:dyDescent="0.25">
      <c r="A15" s="52">
        <v>6</v>
      </c>
      <c r="B15" s="152"/>
      <c r="C15" s="153"/>
      <c r="D15" s="157"/>
      <c r="E15" s="86"/>
      <c r="F15" s="48"/>
      <c r="G15" s="90"/>
      <c r="H15" s="138">
        <f t="shared" si="0"/>
        <v>0</v>
      </c>
      <c r="I15" s="139">
        <v>39</v>
      </c>
      <c r="J15" s="140">
        <v>50</v>
      </c>
      <c r="K15" s="79"/>
      <c r="L15" s="80"/>
      <c r="M15" s="71"/>
      <c r="N15" s="141">
        <f t="shared" si="1"/>
        <v>0</v>
      </c>
      <c r="O15" s="71"/>
      <c r="P15" s="76">
        <f t="shared" si="2"/>
        <v>0</v>
      </c>
      <c r="Q15" s="73">
        <f t="shared" si="3"/>
        <v>0</v>
      </c>
      <c r="R15" s="200"/>
      <c r="S15" s="15"/>
      <c r="T15" s="3"/>
      <c r="U15" s="61">
        <f t="shared" si="4"/>
        <v>2390</v>
      </c>
      <c r="V15" s="102">
        <f t="shared" si="9"/>
        <v>478</v>
      </c>
      <c r="W15" s="42">
        <f t="shared" si="5"/>
        <v>0</v>
      </c>
      <c r="X15" s="87" t="b">
        <f t="shared" si="6"/>
        <v>0</v>
      </c>
      <c r="Y15" s="92">
        <f t="shared" si="7"/>
        <v>0</v>
      </c>
      <c r="Z15" s="92">
        <f t="shared" si="10"/>
        <v>0</v>
      </c>
      <c r="AA15" s="93">
        <f t="shared" si="11"/>
        <v>0</v>
      </c>
      <c r="AB15" s="64">
        <f t="shared" si="8"/>
        <v>0</v>
      </c>
    </row>
    <row r="16" spans="1:28" ht="13.35" customHeight="1" x14ac:dyDescent="0.25">
      <c r="A16" s="52">
        <v>7</v>
      </c>
      <c r="B16" s="152"/>
      <c r="C16" s="153"/>
      <c r="D16" s="157"/>
      <c r="E16" s="86"/>
      <c r="F16" s="48"/>
      <c r="G16" s="90"/>
      <c r="H16" s="138">
        <f t="shared" si="0"/>
        <v>0</v>
      </c>
      <c r="I16" s="139">
        <v>39</v>
      </c>
      <c r="J16" s="140">
        <v>50</v>
      </c>
      <c r="K16" s="79"/>
      <c r="L16" s="80"/>
      <c r="M16" s="71"/>
      <c r="N16" s="141">
        <f t="shared" ref="N16:N28" si="12">IF(W16=0,0,((W16/U16/$AA$8*H16*X16)))</f>
        <v>0</v>
      </c>
      <c r="O16" s="71"/>
      <c r="P16" s="76">
        <f t="shared" ref="P16:P29" si="13">IF(W16=0,0,((W16/U16/$AA$8*H16*Y16)))</f>
        <v>0</v>
      </c>
      <c r="Q16" s="73">
        <f t="shared" ref="Q16:Q29" si="14">IF(W16=0,0,((W16/U16/$AA$8*H16*Z16)))</f>
        <v>0</v>
      </c>
      <c r="R16" s="271"/>
      <c r="S16" s="15"/>
      <c r="T16" s="3"/>
      <c r="U16" s="61">
        <f t="shared" ref="U16:U29" si="15">I16*60+J16</f>
        <v>2390</v>
      </c>
      <c r="V16" s="102">
        <f t="shared" si="9"/>
        <v>478</v>
      </c>
      <c r="W16" s="42">
        <f t="shared" ref="W16:W29" si="16">IF((K16*60+L16)&lt;U16,(K16*60)+L16,U16)</f>
        <v>0</v>
      </c>
      <c r="X16" s="87" t="b">
        <f t="shared" ref="X16:X29" si="17">IF(E16=$U$7,$U$8,IF(OR(E16=$V$7,E16=$X$7),$V$8,IF(E16=$W$7,$W$8)))</f>
        <v>0</v>
      </c>
      <c r="Y16" s="92">
        <f t="shared" ref="Y16:Y29" si="18">IF(N16&gt;0,8000,0)</f>
        <v>0</v>
      </c>
      <c r="Z16" s="92">
        <f t="shared" ref="Z16:Z29" si="19">IF(N16&gt;0,5000,0)</f>
        <v>0</v>
      </c>
      <c r="AA16" s="93">
        <f t="shared" ref="AA16:AA29" si="20">IF(N16&gt;0,5000,0)</f>
        <v>0</v>
      </c>
      <c r="AB16" s="64">
        <f t="shared" ref="AB16:AB29" si="21">(H16/$AA$8)*(W16/U16)</f>
        <v>0</v>
      </c>
    </row>
    <row r="17" spans="1:28" ht="13.35" customHeight="1" x14ac:dyDescent="0.25">
      <c r="A17" s="52">
        <v>8</v>
      </c>
      <c r="B17" s="159"/>
      <c r="C17" s="160"/>
      <c r="D17" s="161"/>
      <c r="E17" s="86"/>
      <c r="F17" s="162"/>
      <c r="G17" s="163"/>
      <c r="H17" s="138">
        <f>IF(DATEDIF(F17,G17,"d")&gt;0,DATEDIF(F17,G17,"d")+1,0)</f>
        <v>0</v>
      </c>
      <c r="I17" s="164">
        <v>39</v>
      </c>
      <c r="J17" s="165">
        <v>50</v>
      </c>
      <c r="K17" s="166"/>
      <c r="L17" s="167"/>
      <c r="M17" s="168"/>
      <c r="N17" s="141">
        <f t="shared" si="12"/>
        <v>0</v>
      </c>
      <c r="O17" s="168"/>
      <c r="P17" s="76">
        <f t="shared" si="13"/>
        <v>0</v>
      </c>
      <c r="Q17" s="73">
        <f t="shared" si="14"/>
        <v>0</v>
      </c>
      <c r="R17" s="271"/>
      <c r="S17" s="15"/>
      <c r="T17" s="3"/>
      <c r="U17" s="169">
        <f t="shared" si="15"/>
        <v>2390</v>
      </c>
      <c r="V17" s="170">
        <f t="shared" si="9"/>
        <v>478</v>
      </c>
      <c r="W17" s="171">
        <f t="shared" si="16"/>
        <v>0</v>
      </c>
      <c r="X17" s="87" t="b">
        <f t="shared" si="17"/>
        <v>0</v>
      </c>
      <c r="Y17" s="92">
        <f t="shared" si="18"/>
        <v>0</v>
      </c>
      <c r="Z17" s="92">
        <f t="shared" si="19"/>
        <v>0</v>
      </c>
      <c r="AA17" s="93">
        <f t="shared" si="20"/>
        <v>0</v>
      </c>
      <c r="AB17" s="64">
        <f t="shared" si="21"/>
        <v>0</v>
      </c>
    </row>
    <row r="18" spans="1:28" ht="13.35" customHeight="1" x14ac:dyDescent="0.25">
      <c r="A18" s="52">
        <v>9</v>
      </c>
      <c r="B18" s="159"/>
      <c r="C18" s="160"/>
      <c r="D18" s="161"/>
      <c r="E18" s="86"/>
      <c r="F18" s="162"/>
      <c r="G18" s="163"/>
      <c r="H18" s="138">
        <f t="shared" si="0"/>
        <v>0</v>
      </c>
      <c r="I18" s="164">
        <v>39</v>
      </c>
      <c r="J18" s="165">
        <v>50</v>
      </c>
      <c r="K18" s="166"/>
      <c r="L18" s="167"/>
      <c r="M18" s="168"/>
      <c r="N18" s="141">
        <f t="shared" si="12"/>
        <v>0</v>
      </c>
      <c r="O18" s="168"/>
      <c r="P18" s="76">
        <f t="shared" si="13"/>
        <v>0</v>
      </c>
      <c r="Q18" s="73">
        <f t="shared" si="14"/>
        <v>0</v>
      </c>
      <c r="R18" s="271"/>
      <c r="S18" s="15"/>
      <c r="T18" s="3"/>
      <c r="U18" s="169">
        <f t="shared" si="15"/>
        <v>2390</v>
      </c>
      <c r="V18" s="170">
        <f t="shared" si="9"/>
        <v>478</v>
      </c>
      <c r="W18" s="171">
        <f t="shared" si="16"/>
        <v>0</v>
      </c>
      <c r="X18" s="87" t="b">
        <f t="shared" si="17"/>
        <v>0</v>
      </c>
      <c r="Y18" s="92">
        <f t="shared" si="18"/>
        <v>0</v>
      </c>
      <c r="Z18" s="92">
        <f t="shared" si="19"/>
        <v>0</v>
      </c>
      <c r="AA18" s="93">
        <f t="shared" si="20"/>
        <v>0</v>
      </c>
      <c r="AB18" s="64">
        <f t="shared" si="21"/>
        <v>0</v>
      </c>
    </row>
    <row r="19" spans="1:28" ht="13.35" customHeight="1" x14ac:dyDescent="0.25">
      <c r="A19" s="52">
        <v>10</v>
      </c>
      <c r="B19" s="159"/>
      <c r="C19" s="160"/>
      <c r="D19" s="161"/>
      <c r="E19" s="86"/>
      <c r="F19" s="162"/>
      <c r="G19" s="163"/>
      <c r="H19" s="138">
        <f t="shared" si="0"/>
        <v>0</v>
      </c>
      <c r="I19" s="164">
        <v>39</v>
      </c>
      <c r="J19" s="165">
        <v>50</v>
      </c>
      <c r="K19" s="166"/>
      <c r="L19" s="167"/>
      <c r="M19" s="168"/>
      <c r="N19" s="141">
        <f t="shared" si="12"/>
        <v>0</v>
      </c>
      <c r="O19" s="168"/>
      <c r="P19" s="76">
        <f t="shared" si="13"/>
        <v>0</v>
      </c>
      <c r="Q19" s="73">
        <f t="shared" si="14"/>
        <v>0</v>
      </c>
      <c r="R19" s="271"/>
      <c r="S19" s="15"/>
      <c r="T19" s="3"/>
      <c r="U19" s="169">
        <f t="shared" si="15"/>
        <v>2390</v>
      </c>
      <c r="V19" s="170">
        <f t="shared" si="9"/>
        <v>478</v>
      </c>
      <c r="W19" s="171">
        <f t="shared" si="16"/>
        <v>0</v>
      </c>
      <c r="X19" s="87" t="b">
        <f t="shared" si="17"/>
        <v>0</v>
      </c>
      <c r="Y19" s="92">
        <f t="shared" si="18"/>
        <v>0</v>
      </c>
      <c r="Z19" s="92">
        <f t="shared" si="19"/>
        <v>0</v>
      </c>
      <c r="AA19" s="93">
        <f t="shared" si="20"/>
        <v>0</v>
      </c>
      <c r="AB19" s="64">
        <f t="shared" si="21"/>
        <v>0</v>
      </c>
    </row>
    <row r="20" spans="1:28" ht="13.35" customHeight="1" x14ac:dyDescent="0.25">
      <c r="A20" s="52">
        <v>11</v>
      </c>
      <c r="B20" s="159"/>
      <c r="C20" s="160"/>
      <c r="D20" s="161"/>
      <c r="E20" s="86"/>
      <c r="F20" s="162"/>
      <c r="G20" s="163"/>
      <c r="H20" s="138">
        <f t="shared" ref="H20" si="22">IF(DATEDIF(F20,G20,"d")&gt;0,DATEDIF(F20,G20,"d")+1,0)</f>
        <v>0</v>
      </c>
      <c r="I20" s="164">
        <v>39</v>
      </c>
      <c r="J20" s="165">
        <v>50</v>
      </c>
      <c r="K20" s="166"/>
      <c r="L20" s="167"/>
      <c r="M20" s="168"/>
      <c r="N20" s="141">
        <f t="shared" si="12"/>
        <v>0</v>
      </c>
      <c r="O20" s="168"/>
      <c r="P20" s="76">
        <f t="shared" si="13"/>
        <v>0</v>
      </c>
      <c r="Q20" s="73">
        <f t="shared" si="14"/>
        <v>0</v>
      </c>
      <c r="R20" s="271"/>
      <c r="S20" s="15"/>
      <c r="T20" s="3"/>
      <c r="U20" s="169">
        <f t="shared" si="15"/>
        <v>2390</v>
      </c>
      <c r="V20" s="170">
        <f t="shared" ref="V20" si="23">U20/5</f>
        <v>478</v>
      </c>
      <c r="W20" s="171">
        <f t="shared" si="16"/>
        <v>0</v>
      </c>
      <c r="X20" s="87" t="b">
        <f t="shared" si="17"/>
        <v>0</v>
      </c>
      <c r="Y20" s="92">
        <f t="shared" si="18"/>
        <v>0</v>
      </c>
      <c r="Z20" s="92">
        <f t="shared" si="19"/>
        <v>0</v>
      </c>
      <c r="AA20" s="93">
        <f t="shared" si="20"/>
        <v>0</v>
      </c>
      <c r="AB20" s="64">
        <f t="shared" si="21"/>
        <v>0</v>
      </c>
    </row>
    <row r="21" spans="1:28" ht="13.35" customHeight="1" x14ac:dyDescent="0.25">
      <c r="A21" s="52">
        <v>12</v>
      </c>
      <c r="B21" s="159"/>
      <c r="C21" s="160"/>
      <c r="D21" s="161"/>
      <c r="E21" s="86"/>
      <c r="F21" s="162"/>
      <c r="G21" s="163"/>
      <c r="H21" s="138">
        <f t="shared" si="0"/>
        <v>0</v>
      </c>
      <c r="I21" s="164">
        <v>39</v>
      </c>
      <c r="J21" s="165">
        <v>50</v>
      </c>
      <c r="K21" s="166"/>
      <c r="L21" s="167"/>
      <c r="M21" s="168"/>
      <c r="N21" s="141">
        <f t="shared" si="12"/>
        <v>0</v>
      </c>
      <c r="O21" s="168"/>
      <c r="P21" s="76">
        <f t="shared" si="13"/>
        <v>0</v>
      </c>
      <c r="Q21" s="73">
        <f t="shared" si="14"/>
        <v>0</v>
      </c>
      <c r="R21" s="271"/>
      <c r="S21" s="15"/>
      <c r="T21" s="3"/>
      <c r="U21" s="169">
        <f t="shared" si="15"/>
        <v>2390</v>
      </c>
      <c r="V21" s="170">
        <f t="shared" si="9"/>
        <v>478</v>
      </c>
      <c r="W21" s="171">
        <f t="shared" si="16"/>
        <v>0</v>
      </c>
      <c r="X21" s="87" t="b">
        <f t="shared" si="17"/>
        <v>0</v>
      </c>
      <c r="Y21" s="92">
        <f t="shared" si="18"/>
        <v>0</v>
      </c>
      <c r="Z21" s="92">
        <f t="shared" si="19"/>
        <v>0</v>
      </c>
      <c r="AA21" s="93">
        <f t="shared" si="20"/>
        <v>0</v>
      </c>
      <c r="AB21" s="64">
        <f t="shared" si="21"/>
        <v>0</v>
      </c>
    </row>
    <row r="22" spans="1:28" ht="13.35" customHeight="1" x14ac:dyDescent="0.25">
      <c r="A22" s="52">
        <v>13</v>
      </c>
      <c r="B22" s="159"/>
      <c r="C22" s="160"/>
      <c r="D22" s="161"/>
      <c r="E22" s="86"/>
      <c r="F22" s="162"/>
      <c r="G22" s="163"/>
      <c r="H22" s="138">
        <f t="shared" ref="H22" si="24">IF(DATEDIF(F22,G22,"d")&gt;0,DATEDIF(F22,G22,"d")+1,0)</f>
        <v>0</v>
      </c>
      <c r="I22" s="164">
        <v>39</v>
      </c>
      <c r="J22" s="165">
        <v>50</v>
      </c>
      <c r="K22" s="166"/>
      <c r="L22" s="167"/>
      <c r="M22" s="168"/>
      <c r="N22" s="141">
        <f t="shared" si="12"/>
        <v>0</v>
      </c>
      <c r="O22" s="168"/>
      <c r="P22" s="76">
        <f t="shared" si="13"/>
        <v>0</v>
      </c>
      <c r="Q22" s="73">
        <f t="shared" si="14"/>
        <v>0</v>
      </c>
      <c r="R22" s="271"/>
      <c r="S22" s="15"/>
      <c r="T22" s="3"/>
      <c r="U22" s="169">
        <f t="shared" si="15"/>
        <v>2390</v>
      </c>
      <c r="V22" s="170">
        <f t="shared" ref="V22" si="25">U22/5</f>
        <v>478</v>
      </c>
      <c r="W22" s="171">
        <f t="shared" si="16"/>
        <v>0</v>
      </c>
      <c r="X22" s="87" t="b">
        <f t="shared" si="17"/>
        <v>0</v>
      </c>
      <c r="Y22" s="92">
        <f t="shared" si="18"/>
        <v>0</v>
      </c>
      <c r="Z22" s="92">
        <f t="shared" si="19"/>
        <v>0</v>
      </c>
      <c r="AA22" s="93">
        <f t="shared" si="20"/>
        <v>0</v>
      </c>
      <c r="AB22" s="64">
        <f t="shared" si="21"/>
        <v>0</v>
      </c>
    </row>
    <row r="23" spans="1:28" ht="13.35" customHeight="1" x14ac:dyDescent="0.25">
      <c r="A23" s="52">
        <v>14</v>
      </c>
      <c r="B23" s="159"/>
      <c r="C23" s="160"/>
      <c r="D23" s="161"/>
      <c r="E23" s="86"/>
      <c r="F23" s="162"/>
      <c r="G23" s="163"/>
      <c r="H23" s="138">
        <f t="shared" si="0"/>
        <v>0</v>
      </c>
      <c r="I23" s="164">
        <v>39</v>
      </c>
      <c r="J23" s="165">
        <v>50</v>
      </c>
      <c r="K23" s="166"/>
      <c r="L23" s="167"/>
      <c r="M23" s="168"/>
      <c r="N23" s="141">
        <f t="shared" si="12"/>
        <v>0</v>
      </c>
      <c r="O23" s="168"/>
      <c r="P23" s="76">
        <f t="shared" si="13"/>
        <v>0</v>
      </c>
      <c r="Q23" s="73">
        <f t="shared" si="14"/>
        <v>0</v>
      </c>
      <c r="R23" s="271"/>
      <c r="S23" s="15"/>
      <c r="T23" s="3"/>
      <c r="U23" s="169">
        <f t="shared" si="15"/>
        <v>2390</v>
      </c>
      <c r="V23" s="170">
        <f t="shared" si="9"/>
        <v>478</v>
      </c>
      <c r="W23" s="171">
        <f t="shared" si="16"/>
        <v>0</v>
      </c>
      <c r="X23" s="87" t="b">
        <f t="shared" si="17"/>
        <v>0</v>
      </c>
      <c r="Y23" s="92">
        <f t="shared" si="18"/>
        <v>0</v>
      </c>
      <c r="Z23" s="92">
        <f t="shared" si="19"/>
        <v>0</v>
      </c>
      <c r="AA23" s="93">
        <f t="shared" si="20"/>
        <v>0</v>
      </c>
      <c r="AB23" s="64">
        <f t="shared" si="21"/>
        <v>0</v>
      </c>
    </row>
    <row r="24" spans="1:28" ht="13.35" customHeight="1" x14ac:dyDescent="0.25">
      <c r="A24" s="52">
        <v>15</v>
      </c>
      <c r="B24" s="159"/>
      <c r="C24" s="160"/>
      <c r="D24" s="161"/>
      <c r="E24" s="86"/>
      <c r="F24" s="162"/>
      <c r="G24" s="163"/>
      <c r="H24" s="138">
        <f t="shared" si="0"/>
        <v>0</v>
      </c>
      <c r="I24" s="164">
        <v>39</v>
      </c>
      <c r="J24" s="165">
        <v>50</v>
      </c>
      <c r="K24" s="166"/>
      <c r="L24" s="167"/>
      <c r="M24" s="168"/>
      <c r="N24" s="141">
        <f t="shared" si="12"/>
        <v>0</v>
      </c>
      <c r="O24" s="168"/>
      <c r="P24" s="76">
        <f t="shared" si="13"/>
        <v>0</v>
      </c>
      <c r="Q24" s="73">
        <f t="shared" si="14"/>
        <v>0</v>
      </c>
      <c r="R24" s="271"/>
      <c r="S24" s="15"/>
      <c r="T24" s="3"/>
      <c r="U24" s="169">
        <f t="shared" si="15"/>
        <v>2390</v>
      </c>
      <c r="V24" s="170">
        <f t="shared" si="9"/>
        <v>478</v>
      </c>
      <c r="W24" s="171">
        <f t="shared" si="16"/>
        <v>0</v>
      </c>
      <c r="X24" s="87" t="b">
        <f t="shared" si="17"/>
        <v>0</v>
      </c>
      <c r="Y24" s="92">
        <f t="shared" si="18"/>
        <v>0</v>
      </c>
      <c r="Z24" s="92">
        <f t="shared" si="19"/>
        <v>0</v>
      </c>
      <c r="AA24" s="93">
        <f t="shared" si="20"/>
        <v>0</v>
      </c>
      <c r="AB24" s="64">
        <f t="shared" si="21"/>
        <v>0</v>
      </c>
    </row>
    <row r="25" spans="1:28" ht="13.35" customHeight="1" x14ac:dyDescent="0.25">
      <c r="A25" s="52">
        <v>16</v>
      </c>
      <c r="B25" s="159"/>
      <c r="C25" s="160"/>
      <c r="D25" s="161"/>
      <c r="E25" s="86"/>
      <c r="F25" s="162"/>
      <c r="G25" s="163"/>
      <c r="H25" s="138">
        <f>IF(DATEDIF(F25,G25,"d")&gt;0,DATEDIF(F25,G25,"d")+1,0)</f>
        <v>0</v>
      </c>
      <c r="I25" s="164">
        <v>39</v>
      </c>
      <c r="J25" s="165">
        <v>50</v>
      </c>
      <c r="K25" s="166"/>
      <c r="L25" s="167"/>
      <c r="M25" s="168"/>
      <c r="N25" s="141">
        <f t="shared" si="12"/>
        <v>0</v>
      </c>
      <c r="O25" s="168"/>
      <c r="P25" s="76">
        <f t="shared" si="13"/>
        <v>0</v>
      </c>
      <c r="Q25" s="73">
        <f t="shared" si="14"/>
        <v>0</v>
      </c>
      <c r="R25" s="271"/>
      <c r="S25" s="15"/>
      <c r="T25" s="3"/>
      <c r="U25" s="169">
        <f t="shared" si="15"/>
        <v>2390</v>
      </c>
      <c r="V25" s="170">
        <f t="shared" ref="V25" si="26">U25/5</f>
        <v>478</v>
      </c>
      <c r="W25" s="171">
        <f t="shared" si="16"/>
        <v>0</v>
      </c>
      <c r="X25" s="87" t="b">
        <f t="shared" si="17"/>
        <v>0</v>
      </c>
      <c r="Y25" s="92">
        <f t="shared" si="18"/>
        <v>0</v>
      </c>
      <c r="Z25" s="92">
        <f t="shared" si="19"/>
        <v>0</v>
      </c>
      <c r="AA25" s="93">
        <f t="shared" si="20"/>
        <v>0</v>
      </c>
      <c r="AB25" s="64">
        <f t="shared" si="21"/>
        <v>0</v>
      </c>
    </row>
    <row r="26" spans="1:28" ht="13.35" customHeight="1" x14ac:dyDescent="0.25">
      <c r="A26" s="52">
        <v>17</v>
      </c>
      <c r="B26" s="159"/>
      <c r="C26" s="160"/>
      <c r="D26" s="161"/>
      <c r="E26" s="86"/>
      <c r="F26" s="162"/>
      <c r="G26" s="163"/>
      <c r="H26" s="138">
        <f>IF(DATEDIF(F26,G26,"d")&gt;0,DATEDIF(F26,G26,"d")+1,0)</f>
        <v>0</v>
      </c>
      <c r="I26" s="164">
        <v>39</v>
      </c>
      <c r="J26" s="165">
        <v>50</v>
      </c>
      <c r="K26" s="166"/>
      <c r="L26" s="167"/>
      <c r="M26" s="168"/>
      <c r="N26" s="141">
        <f t="shared" si="12"/>
        <v>0</v>
      </c>
      <c r="O26" s="168"/>
      <c r="P26" s="76">
        <f t="shared" si="13"/>
        <v>0</v>
      </c>
      <c r="Q26" s="73">
        <f t="shared" si="14"/>
        <v>0</v>
      </c>
      <c r="R26" s="271"/>
      <c r="S26" s="15"/>
      <c r="T26" s="3"/>
      <c r="U26" s="169">
        <f t="shared" si="15"/>
        <v>2390</v>
      </c>
      <c r="V26" s="170">
        <f t="shared" si="9"/>
        <v>478</v>
      </c>
      <c r="W26" s="171">
        <f t="shared" si="16"/>
        <v>0</v>
      </c>
      <c r="X26" s="87" t="b">
        <f t="shared" si="17"/>
        <v>0</v>
      </c>
      <c r="Y26" s="92">
        <f t="shared" si="18"/>
        <v>0</v>
      </c>
      <c r="Z26" s="92">
        <f t="shared" si="19"/>
        <v>0</v>
      </c>
      <c r="AA26" s="93">
        <f t="shared" si="20"/>
        <v>0</v>
      </c>
      <c r="AB26" s="64">
        <f t="shared" si="21"/>
        <v>0</v>
      </c>
    </row>
    <row r="27" spans="1:28" ht="13.35" customHeight="1" x14ac:dyDescent="0.25">
      <c r="A27" s="52">
        <v>18</v>
      </c>
      <c r="B27" s="159"/>
      <c r="C27" s="160"/>
      <c r="D27" s="161"/>
      <c r="E27" s="86"/>
      <c r="F27" s="162"/>
      <c r="G27" s="163"/>
      <c r="H27" s="138">
        <f>IF(DATEDIF(F27,G27,"d")&gt;0,DATEDIF(F27,G27,"d")+1,0)</f>
        <v>0</v>
      </c>
      <c r="I27" s="164">
        <v>39</v>
      </c>
      <c r="J27" s="165">
        <v>50</v>
      </c>
      <c r="K27" s="166"/>
      <c r="L27" s="167"/>
      <c r="M27" s="168"/>
      <c r="N27" s="141">
        <f t="shared" si="12"/>
        <v>0</v>
      </c>
      <c r="O27" s="168"/>
      <c r="P27" s="76">
        <f t="shared" si="13"/>
        <v>0</v>
      </c>
      <c r="Q27" s="73">
        <f t="shared" si="14"/>
        <v>0</v>
      </c>
      <c r="R27" s="271"/>
      <c r="S27" s="15"/>
      <c r="T27" s="3"/>
      <c r="U27" s="169">
        <f t="shared" si="15"/>
        <v>2390</v>
      </c>
      <c r="V27" s="170">
        <f t="shared" ref="V27" si="27">U27/5</f>
        <v>478</v>
      </c>
      <c r="W27" s="171">
        <f t="shared" si="16"/>
        <v>0</v>
      </c>
      <c r="X27" s="87" t="b">
        <f t="shared" si="17"/>
        <v>0</v>
      </c>
      <c r="Y27" s="92">
        <f t="shared" si="18"/>
        <v>0</v>
      </c>
      <c r="Z27" s="92">
        <f t="shared" si="19"/>
        <v>0</v>
      </c>
      <c r="AA27" s="93">
        <f t="shared" si="20"/>
        <v>0</v>
      </c>
      <c r="AB27" s="64">
        <f t="shared" si="21"/>
        <v>0</v>
      </c>
    </row>
    <row r="28" spans="1:28" ht="13.35" customHeight="1" x14ac:dyDescent="0.25">
      <c r="A28" s="52">
        <v>19</v>
      </c>
      <c r="B28" s="159"/>
      <c r="C28" s="160"/>
      <c r="D28" s="161"/>
      <c r="E28" s="86"/>
      <c r="F28" s="162"/>
      <c r="G28" s="163"/>
      <c r="H28" s="138">
        <f>IF(DATEDIF(F28,G28,"d")&gt;0,DATEDIF(F28,G28,"d")+1,0)</f>
        <v>0</v>
      </c>
      <c r="I28" s="164">
        <v>39</v>
      </c>
      <c r="J28" s="165">
        <v>50</v>
      </c>
      <c r="K28" s="166"/>
      <c r="L28" s="167"/>
      <c r="M28" s="168"/>
      <c r="N28" s="141">
        <f t="shared" si="12"/>
        <v>0</v>
      </c>
      <c r="O28" s="168"/>
      <c r="P28" s="76">
        <f t="shared" si="13"/>
        <v>0</v>
      </c>
      <c r="Q28" s="73">
        <f t="shared" si="14"/>
        <v>0</v>
      </c>
      <c r="R28" s="271"/>
      <c r="S28" s="15"/>
      <c r="T28" s="3"/>
      <c r="U28" s="169">
        <f t="shared" si="15"/>
        <v>2390</v>
      </c>
      <c r="V28" s="170">
        <f t="shared" si="9"/>
        <v>478</v>
      </c>
      <c r="W28" s="171">
        <f t="shared" si="16"/>
        <v>0</v>
      </c>
      <c r="X28" s="87" t="b">
        <f t="shared" si="17"/>
        <v>0</v>
      </c>
      <c r="Y28" s="92">
        <f t="shared" si="18"/>
        <v>0</v>
      </c>
      <c r="Z28" s="92">
        <f t="shared" si="19"/>
        <v>0</v>
      </c>
      <c r="AA28" s="93">
        <f t="shared" si="20"/>
        <v>0</v>
      </c>
      <c r="AB28" s="64">
        <f t="shared" si="21"/>
        <v>0</v>
      </c>
    </row>
    <row r="29" spans="1:28" ht="13.35" customHeight="1" thickBot="1" x14ac:dyDescent="0.3">
      <c r="A29" s="52">
        <v>20</v>
      </c>
      <c r="B29" s="154"/>
      <c r="C29" s="155"/>
      <c r="D29" s="158"/>
      <c r="E29" s="86"/>
      <c r="F29" s="49"/>
      <c r="G29" s="91"/>
      <c r="H29" s="142">
        <f t="shared" si="0"/>
        <v>0</v>
      </c>
      <c r="I29" s="143">
        <v>39</v>
      </c>
      <c r="J29" s="144">
        <v>50</v>
      </c>
      <c r="K29" s="50"/>
      <c r="L29" s="32"/>
      <c r="M29" s="72"/>
      <c r="N29" s="145">
        <f>IF(AND(W29&gt;0,W29&lt;V29),0,IF((W29/U29/$AA$8*H29*X29)&lt;X29,(W29/U29/$AA$8*H29*X29),X29))</f>
        <v>0</v>
      </c>
      <c r="O29" s="72"/>
      <c r="P29" s="45">
        <f t="shared" si="13"/>
        <v>0</v>
      </c>
      <c r="Q29" s="45">
        <f t="shared" si="14"/>
        <v>0</v>
      </c>
      <c r="R29" s="200"/>
      <c r="T29" s="3"/>
      <c r="U29" s="62">
        <f t="shared" si="15"/>
        <v>2390</v>
      </c>
      <c r="V29" s="103">
        <f>U29/5</f>
        <v>478</v>
      </c>
      <c r="W29" s="43">
        <f t="shared" si="16"/>
        <v>0</v>
      </c>
      <c r="X29" s="88" t="b">
        <f t="shared" si="17"/>
        <v>0</v>
      </c>
      <c r="Y29" s="92">
        <f t="shared" si="18"/>
        <v>0</v>
      </c>
      <c r="Z29" s="92">
        <f t="shared" si="19"/>
        <v>0</v>
      </c>
      <c r="AA29" s="94">
        <f t="shared" si="20"/>
        <v>0</v>
      </c>
      <c r="AB29" s="64">
        <f t="shared" si="21"/>
        <v>0</v>
      </c>
    </row>
    <row r="30" spans="1:28" ht="26.7" customHeight="1" thickBot="1" x14ac:dyDescent="0.3">
      <c r="A30" s="8"/>
      <c r="B30" s="248" t="s">
        <v>44</v>
      </c>
      <c r="C30" s="249"/>
      <c r="D30" s="249"/>
      <c r="E30" s="249"/>
      <c r="F30" s="249"/>
      <c r="G30" s="249"/>
      <c r="H30" s="249"/>
      <c r="I30" s="249"/>
      <c r="J30" s="249"/>
      <c r="K30" s="250"/>
      <c r="L30" s="237" t="s">
        <v>25</v>
      </c>
      <c r="M30" s="238"/>
      <c r="N30" s="146">
        <f>SUM(N10:N29)</f>
        <v>0</v>
      </c>
      <c r="O30" s="147">
        <f>SUM(O10:O29)</f>
        <v>0</v>
      </c>
      <c r="P30" s="146">
        <f>SUM(P10:P29)</f>
        <v>0</v>
      </c>
      <c r="Q30" s="146">
        <f>SUM(Q10:Q29)</f>
        <v>0</v>
      </c>
      <c r="R30" s="149"/>
      <c r="T30" s="3"/>
      <c r="U30" s="8"/>
      <c r="V30" s="8"/>
      <c r="W30" s="8"/>
      <c r="AA30" s="68" t="s">
        <v>34</v>
      </c>
      <c r="AB30" s="69">
        <f>SUM(AB10:AB29)</f>
        <v>0</v>
      </c>
    </row>
    <row r="31" spans="1:28" s="105" customFormat="1" ht="15.6" customHeight="1" thickBot="1" x14ac:dyDescent="0.3">
      <c r="B31" s="195" t="s">
        <v>30</v>
      </c>
      <c r="C31" s="196"/>
      <c r="D31" s="196"/>
      <c r="E31" s="196"/>
      <c r="F31" s="196"/>
      <c r="G31" s="196"/>
      <c r="H31" s="196"/>
      <c r="I31" s="196"/>
      <c r="J31" s="196"/>
      <c r="K31" s="107"/>
      <c r="L31" s="107"/>
      <c r="M31" s="17"/>
      <c r="N31" s="17"/>
      <c r="O31" s="17"/>
      <c r="P31" s="17"/>
      <c r="Q31" s="17"/>
      <c r="R31" s="33">
        <f>SUM(M10:M29)</f>
        <v>0</v>
      </c>
      <c r="T31" s="108"/>
      <c r="U31" s="107"/>
    </row>
    <row r="32" spans="1:28" s="105" customFormat="1" ht="15.6" customHeight="1" thickBot="1" x14ac:dyDescent="0.3">
      <c r="B32" s="195" t="s">
        <v>52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08"/>
      <c r="Q32" s="108"/>
      <c r="R32" s="36"/>
      <c r="T32" s="108"/>
      <c r="U32" s="109"/>
      <c r="V32" s="108"/>
    </row>
    <row r="33" spans="2:22" s="105" customFormat="1" ht="15.6" customHeight="1" thickBot="1" x14ac:dyDescent="0.3">
      <c r="B33" s="195" t="s">
        <v>65</v>
      </c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08"/>
      <c r="Q33" s="108"/>
      <c r="R33" s="36"/>
      <c r="T33" s="108"/>
      <c r="U33" s="109"/>
      <c r="V33" s="108"/>
    </row>
    <row r="34" spans="2:22" s="105" customFormat="1" ht="15.6" customHeight="1" thickBot="1" x14ac:dyDescent="0.3">
      <c r="B34" s="111" t="s">
        <v>53</v>
      </c>
      <c r="C34" s="112"/>
      <c r="D34" s="112"/>
      <c r="E34" s="112"/>
      <c r="F34" s="112"/>
      <c r="G34" s="37"/>
      <c r="H34" s="37"/>
      <c r="I34" s="37"/>
      <c r="J34" s="37"/>
      <c r="K34" s="37"/>
      <c r="L34" s="37"/>
      <c r="M34" s="37"/>
      <c r="N34" s="113"/>
      <c r="O34" s="113"/>
      <c r="P34" s="113"/>
      <c r="Q34" s="113"/>
      <c r="R34" s="33">
        <f>SUM(R31:R33)</f>
        <v>0</v>
      </c>
      <c r="S34" s="114"/>
      <c r="T34" s="18"/>
      <c r="U34" s="109"/>
      <c r="V34" s="108"/>
    </row>
    <row r="35" spans="2:22" x14ac:dyDescent="0.25">
      <c r="B35" s="100"/>
      <c r="C35" s="100"/>
      <c r="D35" s="100"/>
      <c r="E35" s="100"/>
      <c r="F35" s="100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0"/>
      <c r="T35" s="12"/>
      <c r="U35" s="13"/>
      <c r="V35" s="3"/>
    </row>
    <row r="36" spans="2:22" s="105" customFormat="1" ht="17.399999999999999" x14ac:dyDescent="0.25">
      <c r="B36" s="119" t="s">
        <v>54</v>
      </c>
      <c r="C36" s="120"/>
      <c r="D36" s="120"/>
      <c r="E36" s="120"/>
      <c r="F36" s="120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15"/>
      <c r="T36" s="18"/>
      <c r="U36" s="109"/>
      <c r="V36" s="108"/>
    </row>
    <row r="37" spans="2:22" s="105" customFormat="1" ht="15" customHeight="1" thickBot="1" x14ac:dyDescent="0.3">
      <c r="B37" s="110" t="s">
        <v>55</v>
      </c>
      <c r="C37" s="110"/>
      <c r="D37" s="110"/>
      <c r="E37" s="110"/>
      <c r="F37" s="110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15"/>
      <c r="T37" s="18"/>
      <c r="U37" s="109"/>
      <c r="V37" s="108"/>
    </row>
    <row r="38" spans="2:22" s="105" customFormat="1" ht="15" customHeight="1" thickBot="1" x14ac:dyDescent="0.3">
      <c r="B38" s="225" t="s">
        <v>3</v>
      </c>
      <c r="C38" s="226"/>
      <c r="D38" s="225" t="s">
        <v>66</v>
      </c>
      <c r="E38" s="226"/>
      <c r="F38" s="226"/>
      <c r="G38" s="226"/>
      <c r="H38" s="226"/>
      <c r="I38" s="226"/>
      <c r="J38" s="226"/>
      <c r="K38" s="226"/>
      <c r="L38" s="229"/>
      <c r="M38" s="227" t="s">
        <v>1</v>
      </c>
      <c r="N38" s="228"/>
      <c r="O38" s="27"/>
      <c r="P38" s="18"/>
      <c r="Q38" s="19"/>
      <c r="R38" s="115"/>
      <c r="T38" s="18"/>
      <c r="U38" s="109"/>
      <c r="V38" s="108"/>
    </row>
    <row r="39" spans="2:22" s="105" customFormat="1" ht="15" customHeight="1" x14ac:dyDescent="0.25">
      <c r="B39" s="189"/>
      <c r="C39" s="190"/>
      <c r="D39" s="189"/>
      <c r="E39" s="190"/>
      <c r="F39" s="190"/>
      <c r="G39" s="190"/>
      <c r="H39" s="190"/>
      <c r="I39" s="190"/>
      <c r="J39" s="190"/>
      <c r="K39" s="190"/>
      <c r="L39" s="275"/>
      <c r="M39" s="197"/>
      <c r="N39" s="198"/>
      <c r="O39" s="148"/>
      <c r="P39" s="18"/>
      <c r="Q39" s="19"/>
      <c r="R39" s="115"/>
      <c r="T39" s="18"/>
      <c r="U39" s="109"/>
      <c r="V39" s="108"/>
    </row>
    <row r="40" spans="2:22" s="105" customFormat="1" ht="15" customHeight="1" thickBot="1" x14ac:dyDescent="0.3">
      <c r="B40" s="230"/>
      <c r="C40" s="231"/>
      <c r="D40" s="230"/>
      <c r="E40" s="231"/>
      <c r="F40" s="231"/>
      <c r="G40" s="231"/>
      <c r="H40" s="231"/>
      <c r="I40" s="231"/>
      <c r="J40" s="231"/>
      <c r="K40" s="231"/>
      <c r="L40" s="276"/>
      <c r="M40" s="205"/>
      <c r="N40" s="206"/>
      <c r="O40" s="148"/>
      <c r="P40" s="18"/>
      <c r="Q40" s="19"/>
      <c r="R40" s="115"/>
      <c r="T40" s="18"/>
      <c r="U40" s="109"/>
      <c r="V40" s="108"/>
    </row>
    <row r="41" spans="2:22" s="105" customFormat="1" ht="15" customHeight="1" thickBot="1" x14ac:dyDescent="0.3">
      <c r="B41" s="232"/>
      <c r="C41" s="233"/>
      <c r="D41" s="232"/>
      <c r="E41" s="233"/>
      <c r="F41" s="233"/>
      <c r="G41" s="233"/>
      <c r="H41" s="233"/>
      <c r="I41" s="233"/>
      <c r="J41" s="233"/>
      <c r="K41" s="233"/>
      <c r="L41" s="277"/>
      <c r="M41" s="207"/>
      <c r="N41" s="208"/>
      <c r="O41" s="20"/>
      <c r="P41" s="20"/>
      <c r="Q41" s="20"/>
      <c r="R41" s="21">
        <f>SUM(M39:N41)</f>
        <v>0</v>
      </c>
      <c r="T41" s="18"/>
      <c r="U41" s="109"/>
      <c r="V41" s="108"/>
    </row>
    <row r="42" spans="2:22" s="105" customFormat="1" ht="15" customHeight="1" x14ac:dyDescent="0.25">
      <c r="B42" s="22"/>
      <c r="C42" s="22"/>
      <c r="D42" s="22"/>
      <c r="E42" s="22"/>
      <c r="F42" s="23"/>
      <c r="G42" s="23"/>
      <c r="H42" s="23"/>
      <c r="I42" s="24"/>
      <c r="J42" s="24"/>
      <c r="K42" s="23"/>
      <c r="L42" s="23"/>
      <c r="M42" s="23"/>
      <c r="N42" s="23"/>
      <c r="O42" s="23"/>
      <c r="P42" s="24"/>
      <c r="Q42" s="23"/>
      <c r="R42" s="116"/>
      <c r="T42" s="18"/>
      <c r="U42" s="109"/>
      <c r="V42" s="108"/>
    </row>
    <row r="43" spans="2:22" s="105" customFormat="1" ht="15" customHeight="1" thickBot="1" x14ac:dyDescent="0.3">
      <c r="B43" s="110" t="s">
        <v>67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08"/>
      <c r="Q43" s="108"/>
      <c r="R43" s="108"/>
      <c r="T43" s="18"/>
      <c r="U43" s="109"/>
      <c r="V43" s="108"/>
    </row>
    <row r="44" spans="2:22" s="105" customFormat="1" ht="15" customHeight="1" thickBot="1" x14ac:dyDescent="0.3">
      <c r="B44" s="209" t="s">
        <v>0</v>
      </c>
      <c r="C44" s="210"/>
      <c r="D44" s="225" t="s">
        <v>68</v>
      </c>
      <c r="E44" s="229"/>
      <c r="F44" s="225" t="s">
        <v>69</v>
      </c>
      <c r="G44" s="226"/>
      <c r="H44" s="226"/>
      <c r="I44" s="226"/>
      <c r="J44" s="226"/>
      <c r="K44" s="226"/>
      <c r="L44" s="229"/>
      <c r="M44" s="226" t="s">
        <v>26</v>
      </c>
      <c r="N44" s="226"/>
      <c r="O44" s="226"/>
      <c r="P44" s="229"/>
      <c r="Q44" s="98" t="s">
        <v>1</v>
      </c>
      <c r="R44" s="35"/>
      <c r="T44" s="18"/>
      <c r="U44" s="109"/>
      <c r="V44" s="108"/>
    </row>
    <row r="45" spans="2:22" s="105" customFormat="1" ht="15" customHeight="1" x14ac:dyDescent="0.25">
      <c r="B45" s="211"/>
      <c r="C45" s="212"/>
      <c r="D45" s="272"/>
      <c r="E45" s="273"/>
      <c r="F45" s="272"/>
      <c r="G45" s="274"/>
      <c r="H45" s="274"/>
      <c r="I45" s="274"/>
      <c r="J45" s="274"/>
      <c r="K45" s="274"/>
      <c r="L45" s="273"/>
      <c r="M45" s="278"/>
      <c r="N45" s="278"/>
      <c r="O45" s="278"/>
      <c r="P45" s="279"/>
      <c r="Q45" s="82"/>
      <c r="R45" s="117"/>
      <c r="T45" s="18"/>
      <c r="U45" s="109"/>
      <c r="V45" s="108"/>
    </row>
    <row r="46" spans="2:22" s="105" customFormat="1" ht="15" customHeight="1" x14ac:dyDescent="0.25">
      <c r="B46" s="213"/>
      <c r="C46" s="214"/>
      <c r="D46" s="191"/>
      <c r="E46" s="192"/>
      <c r="F46" s="191"/>
      <c r="G46" s="219"/>
      <c r="H46" s="219"/>
      <c r="I46" s="219"/>
      <c r="J46" s="219"/>
      <c r="K46" s="219"/>
      <c r="L46" s="192"/>
      <c r="M46" s="221"/>
      <c r="N46" s="221"/>
      <c r="O46" s="221"/>
      <c r="P46" s="222"/>
      <c r="Q46" s="83"/>
      <c r="R46" s="117"/>
      <c r="T46" s="18"/>
      <c r="U46" s="109"/>
      <c r="V46" s="108"/>
    </row>
    <row r="47" spans="2:22" s="105" customFormat="1" ht="15" customHeight="1" thickBot="1" x14ac:dyDescent="0.3">
      <c r="B47" s="217"/>
      <c r="C47" s="218"/>
      <c r="D47" s="191"/>
      <c r="E47" s="192"/>
      <c r="F47" s="191"/>
      <c r="G47" s="219"/>
      <c r="H47" s="219"/>
      <c r="I47" s="219"/>
      <c r="J47" s="219"/>
      <c r="K47" s="219"/>
      <c r="L47" s="192"/>
      <c r="M47" s="221"/>
      <c r="N47" s="221"/>
      <c r="O47" s="221"/>
      <c r="P47" s="222"/>
      <c r="Q47" s="83"/>
      <c r="R47" s="117"/>
      <c r="T47" s="18"/>
      <c r="U47" s="109"/>
      <c r="V47" s="108"/>
    </row>
    <row r="48" spans="2:22" s="105" customFormat="1" ht="15" customHeight="1" thickBot="1" x14ac:dyDescent="0.3">
      <c r="B48" s="215"/>
      <c r="C48" s="216"/>
      <c r="D48" s="193"/>
      <c r="E48" s="194"/>
      <c r="F48" s="193"/>
      <c r="G48" s="220"/>
      <c r="H48" s="220"/>
      <c r="I48" s="220"/>
      <c r="J48" s="220"/>
      <c r="K48" s="220"/>
      <c r="L48" s="194"/>
      <c r="M48" s="223"/>
      <c r="N48" s="223"/>
      <c r="O48" s="223"/>
      <c r="P48" s="224"/>
      <c r="Q48" s="84"/>
      <c r="R48" s="118">
        <f>SUM(Q45:Q48)</f>
        <v>0</v>
      </c>
      <c r="T48" s="18"/>
      <c r="U48" s="109"/>
      <c r="V48" s="108"/>
    </row>
    <row r="49" spans="2:22" s="105" customFormat="1" ht="18" thickBot="1" x14ac:dyDescent="0.3">
      <c r="B49" s="121" t="s">
        <v>56</v>
      </c>
      <c r="C49" s="39"/>
      <c r="D49" s="39"/>
      <c r="E49" s="39"/>
      <c r="F49" s="38"/>
      <c r="G49" s="38"/>
      <c r="H49" s="38"/>
      <c r="I49" s="37"/>
      <c r="J49" s="37"/>
      <c r="K49" s="38"/>
      <c r="L49" s="38"/>
      <c r="M49" s="38"/>
      <c r="N49" s="38"/>
      <c r="O49" s="38"/>
      <c r="P49" s="37"/>
      <c r="Q49" s="38"/>
      <c r="R49" s="33">
        <f>R34-R41-R48-R56</f>
        <v>0</v>
      </c>
      <c r="T49" s="18"/>
      <c r="U49" s="109"/>
      <c r="V49" s="108"/>
    </row>
    <row r="50" spans="2:22" x14ac:dyDescent="0.25">
      <c r="B50" s="22"/>
      <c r="C50" s="22"/>
      <c r="D50" s="22"/>
      <c r="E50" s="22"/>
      <c r="F50" s="23"/>
      <c r="G50" s="23"/>
      <c r="H50" s="23"/>
      <c r="I50" s="24"/>
      <c r="J50" s="24"/>
      <c r="K50" s="23"/>
      <c r="L50" s="23"/>
      <c r="M50" s="23"/>
      <c r="N50" s="23"/>
      <c r="O50" s="23"/>
      <c r="P50" s="24"/>
      <c r="Q50" s="23"/>
      <c r="R50" s="34"/>
      <c r="T50" s="12"/>
      <c r="U50" s="13"/>
      <c r="V50" s="3"/>
    </row>
    <row r="51" spans="2:22" s="126" customFormat="1" ht="18" thickBot="1" x14ac:dyDescent="0.3">
      <c r="B51" s="204" t="s">
        <v>57</v>
      </c>
      <c r="C51" s="204"/>
      <c r="D51" s="204"/>
      <c r="E51" s="124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08"/>
      <c r="T51" s="127"/>
      <c r="U51" s="128"/>
      <c r="V51" s="127"/>
    </row>
    <row r="52" spans="2:22" s="105" customFormat="1" ht="15" customHeight="1" thickBot="1" x14ac:dyDescent="0.3">
      <c r="B52" s="122" t="s">
        <v>58</v>
      </c>
      <c r="C52" s="122"/>
      <c r="D52" s="122"/>
      <c r="E52" s="122"/>
      <c r="F52" s="108"/>
      <c r="G52" s="108"/>
      <c r="H52" s="108"/>
      <c r="K52" s="108"/>
      <c r="L52" s="108"/>
      <c r="M52" s="108"/>
      <c r="N52" s="108"/>
      <c r="O52" s="108"/>
      <c r="P52" s="108"/>
      <c r="Q52" s="108"/>
      <c r="R52" s="123">
        <f>O30</f>
        <v>0</v>
      </c>
      <c r="T52" s="108"/>
      <c r="U52" s="107"/>
      <c r="V52" s="108"/>
    </row>
    <row r="53" spans="2:22" s="105" customFormat="1" ht="15" customHeight="1" thickBot="1" x14ac:dyDescent="0.3">
      <c r="B53" s="122" t="s">
        <v>59</v>
      </c>
      <c r="C53" s="122"/>
      <c r="D53" s="122"/>
      <c r="E53" s="122"/>
      <c r="F53" s="108"/>
      <c r="G53" s="108"/>
      <c r="H53" s="108"/>
      <c r="K53" s="108"/>
      <c r="L53" s="108"/>
      <c r="M53" s="108"/>
      <c r="N53" s="108"/>
      <c r="O53" s="108"/>
      <c r="P53" s="108"/>
      <c r="Q53" s="108"/>
      <c r="R53" s="123">
        <f>IF(R32&gt;P30,P30,R32)</f>
        <v>0</v>
      </c>
      <c r="T53" s="108"/>
      <c r="U53" s="107"/>
      <c r="V53" s="108"/>
    </row>
    <row r="54" spans="2:22" s="105" customFormat="1" ht="15" customHeight="1" thickBot="1" x14ac:dyDescent="0.3">
      <c r="B54" s="122" t="s">
        <v>60</v>
      </c>
      <c r="C54" s="122"/>
      <c r="D54" s="122"/>
      <c r="E54" s="122"/>
      <c r="F54" s="108"/>
      <c r="G54" s="108"/>
      <c r="H54" s="108"/>
      <c r="K54" s="108"/>
      <c r="L54" s="108"/>
      <c r="M54" s="108"/>
      <c r="N54" s="108"/>
      <c r="O54" s="108"/>
      <c r="P54" s="108"/>
      <c r="Q54" s="108"/>
      <c r="R54" s="123">
        <f>IF(R33&gt;Q30,Q30,R33)</f>
        <v>0</v>
      </c>
      <c r="T54" s="108"/>
      <c r="U54" s="109"/>
      <c r="V54" s="108"/>
    </row>
    <row r="55" spans="2:22" ht="13.8" thickBot="1" x14ac:dyDescent="0.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3"/>
      <c r="R55" s="34"/>
      <c r="T55" s="3"/>
      <c r="U55" s="13"/>
      <c r="V55" s="3"/>
    </row>
    <row r="56" spans="2:22" s="105" customFormat="1" ht="18" thickBot="1" x14ac:dyDescent="0.3">
      <c r="B56" s="175" t="s">
        <v>61</v>
      </c>
      <c r="C56" s="175"/>
      <c r="D56" s="175"/>
      <c r="E56" s="175"/>
      <c r="F56" s="175"/>
      <c r="G56" s="175"/>
      <c r="H56" s="175"/>
      <c r="I56" s="175"/>
      <c r="J56" s="175"/>
      <c r="K56" s="129"/>
      <c r="L56" s="129"/>
      <c r="M56" s="129"/>
      <c r="N56" s="129"/>
      <c r="O56" s="129"/>
      <c r="P56" s="129"/>
      <c r="Q56" s="129"/>
      <c r="R56" s="130">
        <f>SUM(R52:R54)</f>
        <v>0</v>
      </c>
      <c r="T56" s="108"/>
      <c r="U56" s="128"/>
      <c r="V56" s="108"/>
    </row>
    <row r="57" spans="2:22" ht="13.8" thickBot="1" x14ac:dyDescent="0.3">
      <c r="C57" s="28"/>
      <c r="D57" s="29"/>
      <c r="E57" s="29"/>
      <c r="F57" s="29"/>
      <c r="G57" s="29"/>
      <c r="H57" s="29"/>
      <c r="I57" s="29"/>
      <c r="J57" s="29"/>
      <c r="K57" s="29"/>
      <c r="L57" s="3"/>
      <c r="M57" s="3"/>
      <c r="N57" s="3"/>
      <c r="O57" s="3"/>
      <c r="P57" s="3"/>
      <c r="Q57" s="3"/>
      <c r="R57" s="3"/>
      <c r="S57" s="9"/>
      <c r="T57" s="3"/>
      <c r="U57" s="6"/>
      <c r="V57" s="3"/>
    </row>
    <row r="58" spans="2:22" s="105" customFormat="1" ht="18" thickBot="1" x14ac:dyDescent="0.3">
      <c r="B58" s="175" t="s">
        <v>62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5"/>
      <c r="O58" s="131"/>
      <c r="P58" s="131"/>
      <c r="Q58" s="131"/>
      <c r="R58" s="132">
        <f>IF(AB30&gt;0,((SUM(AB10:AB29)-SUMIF(E10:E29,X7,AB10:AB29))/(SUM(AB10:AB29))),0)</f>
        <v>0</v>
      </c>
      <c r="T58" s="108"/>
      <c r="U58" s="128"/>
      <c r="V58" s="108"/>
    </row>
  </sheetData>
  <sheetProtection algorithmName="SHA-512" hashValue="pYno9SrSrXAOo1GbuDwcTre5acRNzowc21uYgRiSpHxKbggtICCXW6MTlN3m9yIj3NIccoLORHFL98tET19xZQ==" saltValue="vAtbpG5rDoTzI0tKnfODjQ==" spinCount="100000" sheet="1" selectLockedCells="1"/>
  <protectedRanges>
    <protectedRange sqref="B31:L31 C47 K30:L30 B45:C46 B48:C48 B50:Q50 C49:Q49 B39:Q42 B30 R32:R33 D45:Q48 J28:L29 C28:I30 C10:L27 N10:N29" name="Bereich1"/>
    <protectedRange sqref="D1:E1" name="Bereich1_1"/>
  </protectedRanges>
  <mergeCells count="70">
    <mergeCell ref="R10:R12"/>
    <mergeCell ref="R13:R15"/>
    <mergeCell ref="R16:R29"/>
    <mergeCell ref="D44:E44"/>
    <mergeCell ref="D45:E45"/>
    <mergeCell ref="F44:L44"/>
    <mergeCell ref="F45:L45"/>
    <mergeCell ref="D39:L39"/>
    <mergeCell ref="D40:L40"/>
    <mergeCell ref="D41:L41"/>
    <mergeCell ref="M44:P44"/>
    <mergeCell ref="M45:P45"/>
    <mergeCell ref="B1:R1"/>
    <mergeCell ref="D3:R3"/>
    <mergeCell ref="U5:AA5"/>
    <mergeCell ref="U6:X6"/>
    <mergeCell ref="B3:C3"/>
    <mergeCell ref="B5:I5"/>
    <mergeCell ref="B2:C2"/>
    <mergeCell ref="K4:L4"/>
    <mergeCell ref="D2:P2"/>
    <mergeCell ref="F4:G4"/>
    <mergeCell ref="H4:J4"/>
    <mergeCell ref="A6:A9"/>
    <mergeCell ref="L30:M30"/>
    <mergeCell ref="B33:O33"/>
    <mergeCell ref="K6:L6"/>
    <mergeCell ref="I6:J6"/>
    <mergeCell ref="I7:J8"/>
    <mergeCell ref="K7:L8"/>
    <mergeCell ref="F6:G6"/>
    <mergeCell ref="B31:J31"/>
    <mergeCell ref="M7:Q8"/>
    <mergeCell ref="B30:K30"/>
    <mergeCell ref="B38:C38"/>
    <mergeCell ref="M38:N38"/>
    <mergeCell ref="D38:L38"/>
    <mergeCell ref="B40:C40"/>
    <mergeCell ref="B41:C41"/>
    <mergeCell ref="B56:J56"/>
    <mergeCell ref="B51:D51"/>
    <mergeCell ref="M40:N40"/>
    <mergeCell ref="M41:N41"/>
    <mergeCell ref="B44:C44"/>
    <mergeCell ref="B45:C45"/>
    <mergeCell ref="B46:C46"/>
    <mergeCell ref="B48:C48"/>
    <mergeCell ref="B47:C47"/>
    <mergeCell ref="F46:L46"/>
    <mergeCell ref="F47:L47"/>
    <mergeCell ref="F48:L48"/>
    <mergeCell ref="M46:P46"/>
    <mergeCell ref="M47:P47"/>
    <mergeCell ref="M48:P48"/>
    <mergeCell ref="AB5:AB6"/>
    <mergeCell ref="B58:N58"/>
    <mergeCell ref="E8:E9"/>
    <mergeCell ref="B7:B9"/>
    <mergeCell ref="C7:C9"/>
    <mergeCell ref="D7:D9"/>
    <mergeCell ref="F7:G8"/>
    <mergeCell ref="H7:H9"/>
    <mergeCell ref="B39:C39"/>
    <mergeCell ref="D46:E46"/>
    <mergeCell ref="D47:E47"/>
    <mergeCell ref="D48:E48"/>
    <mergeCell ref="B32:O32"/>
    <mergeCell ref="M39:N39"/>
    <mergeCell ref="R7:R9"/>
    <mergeCell ref="Y8:Z8"/>
  </mergeCells>
  <phoneticPr fontId="0" type="noConversion"/>
  <conditionalFormatting sqref="M10">
    <cfRule type="cellIs" dxfId="45" priority="92" operator="greaterThan">
      <formula>N10*1.25</formula>
    </cfRule>
  </conditionalFormatting>
  <conditionalFormatting sqref="R58">
    <cfRule type="cellIs" dxfId="44" priority="87" operator="greaterThan">
      <formula>0.5</formula>
    </cfRule>
    <cfRule type="cellIs" dxfId="43" priority="88" operator="lessThanOrEqual">
      <formula>0.5</formula>
    </cfRule>
  </conditionalFormatting>
  <conditionalFormatting sqref="O10">
    <cfRule type="cellIs" dxfId="42" priority="71" operator="greaterThan">
      <formula>M10</formula>
    </cfRule>
    <cfRule type="cellIs" dxfId="41" priority="86" operator="greaterThan">
      <formula>N10</formula>
    </cfRule>
  </conditionalFormatting>
  <conditionalFormatting sqref="O11">
    <cfRule type="cellIs" dxfId="40" priority="69" operator="greaterThan">
      <formula>M11</formula>
    </cfRule>
    <cfRule type="cellIs" dxfId="39" priority="70" operator="greaterThan">
      <formula>N11</formula>
    </cfRule>
  </conditionalFormatting>
  <conditionalFormatting sqref="M14">
    <cfRule type="cellIs" dxfId="38" priority="54" operator="greaterThan">
      <formula>N14*1.25</formula>
    </cfRule>
  </conditionalFormatting>
  <conditionalFormatting sqref="O12">
    <cfRule type="cellIs" dxfId="37" priority="37" operator="greaterThan">
      <formula>M12</formula>
    </cfRule>
    <cfRule type="cellIs" dxfId="36" priority="38" operator="greaterThan">
      <formula>N12</formula>
    </cfRule>
  </conditionalFormatting>
  <conditionalFormatting sqref="O13">
    <cfRule type="cellIs" dxfId="35" priority="35" operator="greaterThan">
      <formula>M13</formula>
    </cfRule>
    <cfRule type="cellIs" dxfId="34" priority="36" operator="greaterThan">
      <formula>N13</formula>
    </cfRule>
  </conditionalFormatting>
  <conditionalFormatting sqref="O14">
    <cfRule type="cellIs" dxfId="33" priority="33" operator="greaterThan">
      <formula>M14</formula>
    </cfRule>
    <cfRule type="cellIs" dxfId="32" priority="34" operator="greaterThan">
      <formula>N14</formula>
    </cfRule>
  </conditionalFormatting>
  <conditionalFormatting sqref="O15">
    <cfRule type="cellIs" dxfId="31" priority="31" operator="greaterThan">
      <formula>M15</formula>
    </cfRule>
    <cfRule type="cellIs" dxfId="30" priority="32" operator="greaterThan">
      <formula>N15</formula>
    </cfRule>
  </conditionalFormatting>
  <conditionalFormatting sqref="O16:O19 O23:O24 O28">
    <cfRule type="cellIs" dxfId="29" priority="29" operator="greaterThan">
      <formula>M16</formula>
    </cfRule>
    <cfRule type="cellIs" dxfId="28" priority="30" operator="greaterThan">
      <formula>N16</formula>
    </cfRule>
  </conditionalFormatting>
  <conditionalFormatting sqref="O29">
    <cfRule type="cellIs" dxfId="27" priority="27" operator="greaterThan">
      <formula>M29</formula>
    </cfRule>
    <cfRule type="cellIs" dxfId="26" priority="28" operator="greaterThan">
      <formula>N29</formula>
    </cfRule>
  </conditionalFormatting>
  <conditionalFormatting sqref="M13">
    <cfRule type="cellIs" dxfId="25" priority="26" operator="greaterThan">
      <formula>N13*1.25</formula>
    </cfRule>
  </conditionalFormatting>
  <conditionalFormatting sqref="M12">
    <cfRule type="cellIs" dxfId="24" priority="25" operator="greaterThan">
      <formula>N12*1.25</formula>
    </cfRule>
  </conditionalFormatting>
  <conditionalFormatting sqref="M11">
    <cfRule type="cellIs" dxfId="23" priority="24" operator="greaterThan">
      <formula>N11*1.25</formula>
    </cfRule>
  </conditionalFormatting>
  <conditionalFormatting sqref="M15">
    <cfRule type="cellIs" dxfId="22" priority="23" operator="greaterThan">
      <formula>N15*1.25</formula>
    </cfRule>
  </conditionalFormatting>
  <conditionalFormatting sqref="M16:M19 M23:M24 M28">
    <cfRule type="cellIs" dxfId="21" priority="22" operator="greaterThan">
      <formula>N16*1.25</formula>
    </cfRule>
  </conditionalFormatting>
  <conditionalFormatting sqref="M29">
    <cfRule type="cellIs" dxfId="20" priority="21" operator="greaterThan">
      <formula>N29*1.25</formula>
    </cfRule>
  </conditionalFormatting>
  <conditionalFormatting sqref="R52">
    <cfRule type="cellIs" dxfId="19" priority="19" operator="greaterThan">
      <formula>$N$30</formula>
    </cfRule>
    <cfRule type="cellIs" dxfId="18" priority="20" operator="greaterThan">
      <formula>$N$30</formula>
    </cfRule>
  </conditionalFormatting>
  <conditionalFormatting sqref="O22">
    <cfRule type="cellIs" dxfId="17" priority="17" operator="greaterThan">
      <formula>M22</formula>
    </cfRule>
    <cfRule type="cellIs" dxfId="16" priority="18" operator="greaterThan">
      <formula>N22</formula>
    </cfRule>
  </conditionalFormatting>
  <conditionalFormatting sqref="M22">
    <cfRule type="cellIs" dxfId="15" priority="16" operator="greaterThan">
      <formula>N22*1.25</formula>
    </cfRule>
  </conditionalFormatting>
  <conditionalFormatting sqref="O21">
    <cfRule type="cellIs" dxfId="14" priority="14" operator="greaterThan">
      <formula>M21</formula>
    </cfRule>
    <cfRule type="cellIs" dxfId="13" priority="15" operator="greaterThan">
      <formula>N21</formula>
    </cfRule>
  </conditionalFormatting>
  <conditionalFormatting sqref="M21">
    <cfRule type="cellIs" dxfId="12" priority="13" operator="greaterThan">
      <formula>N21*1.25</formula>
    </cfRule>
  </conditionalFormatting>
  <conditionalFormatting sqref="O20">
    <cfRule type="cellIs" dxfId="11" priority="11" operator="greaterThan">
      <formula>M20</formula>
    </cfRule>
    <cfRule type="cellIs" dxfId="10" priority="12" operator="greaterThan">
      <formula>N20</formula>
    </cfRule>
  </conditionalFormatting>
  <conditionalFormatting sqref="M20">
    <cfRule type="cellIs" dxfId="9" priority="10" operator="greaterThan">
      <formula>N20*1.25</formula>
    </cfRule>
  </conditionalFormatting>
  <conditionalFormatting sqref="O27">
    <cfRule type="cellIs" dxfId="8" priority="8" operator="greaterThan">
      <formula>M27</formula>
    </cfRule>
    <cfRule type="cellIs" dxfId="7" priority="9" operator="greaterThan">
      <formula>N27</formula>
    </cfRule>
  </conditionalFormatting>
  <conditionalFormatting sqref="M27">
    <cfRule type="cellIs" dxfId="6" priority="7" operator="greaterThan">
      <formula>N27*1.25</formula>
    </cfRule>
  </conditionalFormatting>
  <conditionalFormatting sqref="O26">
    <cfRule type="cellIs" dxfId="5" priority="5" operator="greaterThan">
      <formula>M26</formula>
    </cfRule>
    <cfRule type="cellIs" dxfId="4" priority="6" operator="greaterThan">
      <formula>N26</formula>
    </cfRule>
  </conditionalFormatting>
  <conditionalFormatting sqref="M26">
    <cfRule type="cellIs" dxfId="3" priority="4" operator="greaterThan">
      <formula>N26*1.25</formula>
    </cfRule>
  </conditionalFormatting>
  <conditionalFormatting sqref="O25">
    <cfRule type="cellIs" dxfId="2" priority="2" operator="greaterThan">
      <formula>M25</formula>
    </cfRule>
    <cfRule type="cellIs" dxfId="1" priority="3" operator="greaterThan">
      <formula>N25</formula>
    </cfRule>
  </conditionalFormatting>
  <conditionalFormatting sqref="M25">
    <cfRule type="cellIs" dxfId="0" priority="1" operator="greaterThan">
      <formula>N25*1.25</formula>
    </cfRule>
  </conditionalFormatting>
  <dataValidations xWindow="1485" yWindow="675" count="4">
    <dataValidation allowBlank="1" showErrorMessage="1" promptTitle="Pauschale Büroerstausstattung" sqref="R55" xr:uid="{00000000-0002-0000-0000-000000000000}"/>
    <dataValidation type="list" allowBlank="1" showInputMessage="1" showErrorMessage="1" sqref="E10:E29" xr:uid="{00000000-0002-0000-0000-000001000000}">
      <formula1>"Nummer 1,Nummer 2,Nummer 3,Nummer 4"</formula1>
    </dataValidation>
    <dataValidation type="list" allowBlank="1" showInputMessage="1" showErrorMessage="1" sqref="D10:D29" xr:uid="{00000000-0002-0000-0000-000002000000}">
      <formula1>"m,w,d"</formula1>
    </dataValidation>
    <dataValidation allowBlank="1" showErrorMessage="1" sqref="Q31:Q34" xr:uid="{00000000-0002-0000-0000-000003000000}"/>
  </dataValidations>
  <printOptions horizontalCentered="1" verticalCentered="1"/>
  <pageMargins left="0.19685039370078741" right="0.19685039370078741" top="0.27559055118110237" bottom="0" header="0.19685039370078741" footer="0.11811023622047245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4" sqref="A4"/>
    </sheetView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Tabelle1</vt:lpstr>
      <vt:lpstr>Berechnung!Druckbereich</vt:lpstr>
    </vt:vector>
  </TitlesOfParts>
  <Company>Bezirksregierung Arnsberg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Nutzer</dc:creator>
  <cp:lastModifiedBy>Meier, Niels</cp:lastModifiedBy>
  <cp:lastPrinted>2025-09-09T12:44:39Z</cp:lastPrinted>
  <dcterms:created xsi:type="dcterms:W3CDTF">2004-10-25T07:14:37Z</dcterms:created>
  <dcterms:modified xsi:type="dcterms:W3CDTF">2025-11-20T11:53:01Z</dcterms:modified>
</cp:coreProperties>
</file>