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Berechnung!$A$1:$S$49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W17" i="1" l="1"/>
  <c r="W11" i="1"/>
  <c r="W12" i="1"/>
  <c r="W13" i="1"/>
  <c r="W14" i="1"/>
  <c r="W15" i="1"/>
  <c r="W16" i="1"/>
  <c r="W10" i="1"/>
  <c r="R14" i="1" l="1"/>
  <c r="R15" i="1"/>
  <c r="R16" i="1"/>
  <c r="R17" i="1"/>
  <c r="Q14" i="1"/>
  <c r="Q15" i="1"/>
  <c r="Q16" i="1"/>
  <c r="Q17" i="1"/>
  <c r="P17" i="1"/>
  <c r="P14" i="1"/>
  <c r="P15" i="1"/>
  <c r="P16" i="1"/>
  <c r="N14" i="1"/>
  <c r="N15" i="1"/>
  <c r="N16" i="1"/>
  <c r="X11" i="1"/>
  <c r="X12" i="1"/>
  <c r="N12" i="1" s="1"/>
  <c r="X13" i="1"/>
  <c r="X14" i="1"/>
  <c r="X15" i="1"/>
  <c r="X16" i="1"/>
  <c r="X17" i="1"/>
  <c r="X10" i="1"/>
  <c r="N13" i="1" l="1"/>
  <c r="N11" i="1"/>
  <c r="AC15" i="1"/>
  <c r="S31" i="1"/>
  <c r="H17" i="1" l="1"/>
  <c r="H16" i="1"/>
  <c r="H15" i="1"/>
  <c r="H14" i="1"/>
  <c r="H13" i="1"/>
  <c r="H12" i="1"/>
  <c r="H11" i="1"/>
  <c r="H10" i="1"/>
  <c r="Y17" i="1"/>
  <c r="Y15" i="1"/>
  <c r="Y11" i="1"/>
  <c r="Y12" i="1"/>
  <c r="Y13" i="1"/>
  <c r="Y14" i="1"/>
  <c r="Y16" i="1"/>
  <c r="Y10" i="1"/>
  <c r="V17" i="1"/>
  <c r="V12" i="1"/>
  <c r="V13" i="1"/>
  <c r="V14" i="1"/>
  <c r="V15" i="1"/>
  <c r="V16" i="1"/>
  <c r="V11" i="1"/>
  <c r="N10" i="1" l="1"/>
  <c r="V10" i="1"/>
  <c r="AC11" i="1" l="1"/>
  <c r="AC12" i="1"/>
  <c r="AC13" i="1"/>
  <c r="AC10" i="1"/>
  <c r="AC14" i="1"/>
  <c r="AB14" i="1"/>
  <c r="Z14" i="1"/>
  <c r="AA14" i="1"/>
  <c r="AC17" i="1" l="1"/>
  <c r="N17" i="1"/>
  <c r="AC16" i="1"/>
  <c r="AA16" i="1"/>
  <c r="Z12" i="1"/>
  <c r="P12" i="1" s="1"/>
  <c r="AA12" i="1"/>
  <c r="Q12" i="1" s="1"/>
  <c r="AB12" i="1"/>
  <c r="R12" i="1" s="1"/>
  <c r="Z13" i="1"/>
  <c r="P13" i="1" s="1"/>
  <c r="AA13" i="1"/>
  <c r="Q13" i="1" s="1"/>
  <c r="AB13" i="1"/>
  <c r="R13" i="1" s="1"/>
  <c r="AB11" i="1"/>
  <c r="R11" i="1" s="1"/>
  <c r="AA11" i="1"/>
  <c r="Q11" i="1" s="1"/>
  <c r="Z11" i="1"/>
  <c r="P11" i="1" s="1"/>
  <c r="O18" i="1"/>
  <c r="S42" i="1" s="1"/>
  <c r="N18" i="1" l="1"/>
  <c r="AC18" i="1"/>
  <c r="S49" i="1" s="1"/>
  <c r="Z16" i="1"/>
  <c r="AB16" i="1"/>
  <c r="AB17" i="1"/>
  <c r="Z17" i="1"/>
  <c r="AA17" i="1"/>
  <c r="Z15" i="1"/>
  <c r="AA15" i="1"/>
  <c r="AB15" i="1"/>
  <c r="S38" i="1"/>
  <c r="S20" i="1" l="1"/>
  <c r="S24" i="1" l="1"/>
  <c r="Z10" i="1"/>
  <c r="P10" i="1" s="1"/>
  <c r="P18" i="1" l="1"/>
  <c r="S43" i="1" s="1"/>
  <c r="AB10" i="1"/>
  <c r="R10" i="1" s="1"/>
  <c r="AA10" i="1"/>
  <c r="Q10" i="1" s="1"/>
  <c r="R18" i="1" l="1"/>
  <c r="S45" i="1" s="1"/>
  <c r="Q18" i="1"/>
  <c r="S44" i="1" s="1"/>
  <c r="S47" i="1" l="1"/>
  <c r="S39" i="1" s="1"/>
</calcChain>
</file>

<file path=xl/sharedStrings.xml><?xml version="1.0" encoding="utf-8"?>
<sst xmlns="http://schemas.openxmlformats.org/spreadsheetml/2006/main" count="87" uniqueCount="83">
  <si>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</si>
  <si>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</si>
  <si>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</si>
  <si>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</si>
  <si>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</si>
  <si>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</si>
  <si>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</si>
  <si>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</si>
  <si>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</si>
  <si>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</si>
  <si>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</si>
  <si>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</si>
  <si>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</si>
  <si>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</si>
  <si>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</si>
  <si>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</si>
  <si>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</si>
  <si>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</si>
  <si>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</si>
  <si>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</si>
  <si>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</si>
  <si>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</si>
  <si>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</si>
  <si>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</si>
  <si>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</si>
  <si>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</si>
  <si>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</si>
  <si>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</si>
  <si>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 in Min</t>
  </si>
  <si>
    <t>Ausblenden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</si>
  <si>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</si>
  <si>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</si>
  <si>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</si>
  <si>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</si>
  <si>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Mindestausgaben für Honorarausgaben: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</si>
  <si>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</si>
  <si>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</si>
  <si>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</si>
  <si>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</si>
  <si>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</si>
  <si>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</si>
  <si>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</si>
  <si>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</si>
  <si>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</si>
  <si>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t>Fachliche Qualifikation:</t>
  </si>
  <si>
    <t>Förderhöchstsatz nach Nummer 5.4.2.1 i.V.m.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</si>
  <si>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</si>
  <si>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</si>
  <si>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</si>
  <si>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</si>
  <si>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O</t>
  </si>
  <si>
    <t>Voraussichtliche Bruttopersonalausgaben insgesamt (Gesamtsumme Spalte I):</t>
  </si>
  <si>
    <t>H in Min</t>
  </si>
  <si>
    <t>Entspricht in Kalender-tagen</t>
  </si>
  <si>
    <t>Entspricht durchschnittlichen VZÄ p.a.</t>
  </si>
  <si>
    <t>SUMME VZÄ p.a.</t>
  </si>
  <si>
    <t>Prüfung gemäß Nummer 4.2.3 der Richtlinien (Verhältnis der fachlichen Qualifikationen, muss &gt;50,00% sein):</t>
  </si>
  <si>
    <r>
      <t>Geschlecht</t>
    </r>
    <r>
      <rPr>
        <b/>
        <sz val="8"/>
        <rFont val="Arial"/>
        <family val="2"/>
      </rPr>
      <t xml:space="preserve">
(Dropdown-Auswahl!)</t>
    </r>
  </si>
  <si>
    <t>Beantragte Zuwendung für Bruttopersonal-ausgaben
(höchstens Betrag aus Spalte J)</t>
  </si>
  <si>
    <t>Voraussichtliche Bruttopersonal- ausgaben Arbeitgeber
(bezogen auf Angaben in Spalten E + H)</t>
  </si>
  <si>
    <t>Datum:</t>
  </si>
  <si>
    <t>Zu fördernder Beschäftigungszeitraum</t>
  </si>
  <si>
    <t>Beginn
(TT.MM.JJJJ)</t>
  </si>
  <si>
    <t>Ende
(TT.MM.JJJJ)</t>
  </si>
  <si>
    <t>Maximale förderfähige Wochen-arbeitszeit
(= 1 VZÄ)</t>
  </si>
  <si>
    <t>Anzahl Tage im Jahr:</t>
  </si>
  <si>
    <r>
      <rPr>
        <sz val="8"/>
        <rFont val="Arial"/>
        <family val="2"/>
      </rPr>
      <t>Verfügt die Person über die in Spalte D genannten Qualifikation oder wird eine andere Qualifikation für geeignet erachtet, der die aus Spalte D am ehesten entspricht?</t>
    </r>
    <r>
      <rPr>
        <b/>
        <sz val="8"/>
        <rFont val="Arial"/>
        <family val="2"/>
      </rPr>
      <t xml:space="preserve">
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</si>
  <si>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</si>
  <si>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</si>
  <si>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r>
      <t xml:space="preserve">
Nummer 1: Medizin, Psychiatrie, Psychologie (MA / Diplom / Staatsex.)
Nummer 2: Psychologie (BA)
Nummer 3: Pflegefachfrau* bzw. -mann*
Nummer 4:</t>
    </r>
    <r>
      <rPr>
        <sz val="8"/>
        <rFont val="Arial"/>
        <family val="2"/>
      </rPr>
      <t xml:space="preserve"> Soz. Arbeit, Sozial-/ Pädagogik mit traumatherapeutischer  Zusatzqualifikation o.ä. (BA)
</t>
    </r>
    <r>
      <rPr>
        <b/>
        <sz val="8"/>
        <rFont val="Arial"/>
        <family val="2"/>
      </rPr>
      <t>(Dropdown-Auswahl!)</t>
    </r>
  </si>
  <si>
    <t>Nummer 1</t>
  </si>
  <si>
    <t>Nummer 2</t>
  </si>
  <si>
    <t>Nummer 3</t>
  </si>
  <si>
    <t>Nummer 4</t>
  </si>
  <si>
    <t>Minimum Stellen-umfang
(inaktiv)
G in Min / 4)</t>
  </si>
  <si>
    <r>
      <t xml:space="preserve">Finanzierungsplan für das </t>
    </r>
    <r>
      <rPr>
        <b/>
        <u/>
        <sz val="14"/>
        <rFont val="Arial"/>
        <family val="2"/>
      </rPr>
      <t>Psychosoziale Zentrum gemäß Nr. 2.2.3</t>
    </r>
    <r>
      <rPr>
        <b/>
        <sz val="14"/>
        <rFont val="Arial"/>
        <family val="2"/>
      </rPr>
      <t xml:space="preserve"> der Richtlinien
über die Gewährung von Zuwendungen für die soziale Beratung von Geflüchteten in Nordrhein-Westfalen</t>
    </r>
  </si>
  <si>
    <t>Für das Jahr:</t>
  </si>
  <si>
    <t xml:space="preserve">** Bei Neueinrichtung einer Beratungsstelle im laufenden Jahr kann unabhängig vom Durchführungszeitraum ggf. der Höchstsatz bewilligt werden. Hierfür ist eine separate Begründung vorzulgen.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</si>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</sst>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5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165" fontId="4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Fill="1" applyBorder="1" applyProtection="1"/>
    <xf numFmtId="165" fontId="7" fillId="0" borderId="0" xfId="0" applyNumberFormat="1" applyFont="1" applyFill="1" applyBorder="1" applyProtection="1"/>
    <xf numFmtId="40" fontId="3" fillId="0" borderId="0" xfId="0" applyNumberFormat="1" applyFont="1" applyProtection="1"/>
    <xf numFmtId="0" fontId="3" fillId="0" borderId="0" xfId="0" applyFont="1" applyFill="1" applyBorder="1" applyProtection="1"/>
    <xf numFmtId="40" fontId="3" fillId="0" borderId="0" xfId="0" applyNumberFormat="1" applyFont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4" fontId="3" fillId="2" borderId="54" xfId="0" applyNumberFormat="1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 wrapText="1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Protection="1"/>
    <xf numFmtId="0" fontId="3" fillId="0" borderId="53" xfId="0" applyFont="1" applyBorder="1" applyProtection="1"/>
    <xf numFmtId="0" fontId="3" fillId="0" borderId="54" xfId="0" applyFont="1" applyBorder="1" applyProtection="1"/>
    <xf numFmtId="0" fontId="3" fillId="2" borderId="48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1" fillId="2" borderId="18" xfId="0" applyFont="1" applyFill="1" applyBorder="1" applyProtection="1"/>
    <xf numFmtId="0" fontId="1" fillId="2" borderId="4" xfId="0" applyFont="1" applyFill="1" applyBorder="1" applyProtection="1"/>
    <xf numFmtId="0" fontId="1" fillId="2" borderId="29" xfId="0" applyFont="1" applyFill="1" applyBorder="1" applyProtection="1"/>
    <xf numFmtId="0" fontId="1" fillId="2" borderId="0" xfId="0" applyFont="1" applyFill="1" applyBorder="1" applyProtection="1"/>
    <xf numFmtId="0" fontId="1" fillId="2" borderId="40" xfId="0" applyFont="1" applyFill="1" applyBorder="1" applyProtection="1"/>
    <xf numFmtId="0" fontId="3" fillId="2" borderId="47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13" xfId="0" applyFont="1" applyFill="1" applyBorder="1" applyProtection="1"/>
    <xf numFmtId="0" fontId="3" fillId="2" borderId="49" xfId="0" applyFont="1" applyFill="1" applyBorder="1" applyAlignment="1" applyProtection="1">
      <alignment wrapText="1"/>
    </xf>
    <xf numFmtId="2" fontId="3" fillId="2" borderId="29" xfId="0" applyNumberFormat="1" applyFont="1" applyFill="1" applyBorder="1" applyProtection="1"/>
    <xf numFmtId="2" fontId="3" fillId="2" borderId="49" xfId="0" applyNumberFormat="1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2" fontId="1" fillId="2" borderId="27" xfId="0" applyNumberFormat="1" applyFont="1" applyFill="1" applyBorder="1" applyProtection="1"/>
    <xf numFmtId="4" fontId="3" fillId="0" borderId="56" xfId="0" applyNumberFormat="1" applyFont="1" applyFill="1" applyBorder="1" applyAlignment="1" applyProtection="1">
      <alignment horizontal="right" vertical="center"/>
      <protection locked="0"/>
    </xf>
    <xf numFmtId="4" fontId="3" fillId="0" borderId="53" xfId="0" applyNumberFormat="1" applyFont="1" applyFill="1" applyBorder="1" applyAlignment="1" applyProtection="1">
      <alignment horizontal="right" vertical="center"/>
      <protection locked="0"/>
    </xf>
    <xf numFmtId="4" fontId="3" fillId="0" borderId="54" xfId="0" applyNumberFormat="1" applyFont="1" applyFill="1" applyBorder="1" applyAlignment="1" applyProtection="1">
      <alignment horizontal="right" vertical="center"/>
      <protection locked="0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/>
    </xf>
    <xf numFmtId="4" fontId="3" fillId="2" borderId="51" xfId="0" applyNumberFormat="1" applyFont="1" applyFill="1" applyBorder="1" applyAlignment="1" applyProtection="1">
      <alignment horizontal="right" vertical="center"/>
    </xf>
    <xf numFmtId="167" fontId="3" fillId="0" borderId="37" xfId="0" applyNumberFormat="1" applyFont="1" applyFill="1" applyBorder="1" applyAlignment="1" applyProtection="1">
      <alignment horizontal="center" vertical="center"/>
      <protection locked="0"/>
    </xf>
    <xf numFmtId="167" fontId="3" fillId="0" borderId="38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3" fillId="0" borderId="54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4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/>
    <xf numFmtId="0" fontId="3" fillId="4" borderId="29" xfId="0" applyFont="1" applyFill="1" applyBorder="1" applyProtection="1"/>
    <xf numFmtId="0" fontId="3" fillId="4" borderId="5" xfId="0" applyFont="1" applyFill="1" applyBorder="1" applyProtection="1"/>
    <xf numFmtId="0" fontId="3" fillId="4" borderId="30" xfId="0" applyFont="1" applyFill="1" applyBorder="1" applyProtection="1"/>
    <xf numFmtId="44" fontId="3" fillId="4" borderId="13" xfId="2" applyFont="1" applyFill="1" applyBorder="1" applyProtection="1"/>
    <xf numFmtId="44" fontId="3" fillId="4" borderId="5" xfId="2" applyFont="1" applyFill="1" applyBorder="1" applyProtection="1"/>
    <xf numFmtId="44" fontId="3" fillId="4" borderId="30" xfId="2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4" fillId="2" borderId="48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10" fillId="2" borderId="55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0" fontId="3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6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4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10" fontId="1" fillId="2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" fontId="3" fillId="2" borderId="45" xfId="0" applyNumberFormat="1" applyFont="1" applyFill="1" applyBorder="1" applyAlignment="1" applyProtection="1">
      <alignment horizontal="center" vertical="center"/>
    </xf>
    <xf numFmtId="167" fontId="3" fillId="2" borderId="58" xfId="0" applyNumberFormat="1" applyFont="1" applyFill="1" applyBorder="1" applyAlignment="1" applyProtection="1">
      <alignment horizontal="center" vertical="center"/>
    </xf>
    <xf numFmtId="167" fontId="3" fillId="2" borderId="38" xfId="0" applyNumberFormat="1" applyFont="1" applyFill="1" applyBorder="1" applyAlignment="1" applyProtection="1">
      <alignment horizontal="center" vertical="center"/>
    </xf>
    <xf numFmtId="166" fontId="3" fillId="2" borderId="56" xfId="0" applyNumberFormat="1" applyFont="1" applyFill="1" applyBorder="1" applyAlignment="1" applyProtection="1">
      <alignment horizontal="right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11" xfId="0" applyNumberFormat="1" applyFont="1" applyFill="1" applyBorder="1" applyAlignment="1" applyProtection="1">
      <alignment horizontal="center" vertical="center"/>
    </xf>
    <xf numFmtId="167" fontId="3" fillId="2" borderId="29" xfId="0" applyNumberFormat="1" applyFont="1" applyFill="1" applyBorder="1" applyAlignment="1" applyProtection="1">
      <alignment horizontal="center" vertical="center"/>
    </xf>
    <xf numFmtId="166" fontId="3" fillId="2" borderId="53" xfId="0" applyNumberFormat="1" applyFont="1" applyFill="1" applyBorder="1" applyAlignment="1" applyProtection="1">
      <alignment horizontal="right" vertical="center"/>
    </xf>
    <xf numFmtId="1" fontId="3" fillId="2" borderId="55" xfId="0" applyNumberFormat="1" applyFont="1" applyFill="1" applyBorder="1" applyAlignment="1" applyProtection="1">
      <alignment horizontal="center" vertical="center"/>
    </xf>
    <xf numFmtId="167" fontId="3" fillId="2" borderId="16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66" fontId="3" fillId="2" borderId="54" xfId="0" applyNumberFormat="1" applyFont="1" applyFill="1" applyBorder="1" applyAlignment="1" applyProtection="1">
      <alignment horizontal="right" vertical="center"/>
    </xf>
    <xf numFmtId="4" fontId="1" fillId="2" borderId="55" xfId="0" applyNumberFormat="1" applyFont="1" applyFill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7" xfId="0" applyFont="1" applyFill="1" applyBorder="1" applyAlignment="1" applyProtection="1">
      <alignment horizontal="right" vertical="center"/>
    </xf>
    <xf numFmtId="14" fontId="10" fillId="0" borderId="60" xfId="0" applyNumberFormat="1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wrapText="1"/>
      <protection locked="0"/>
    </xf>
    <xf numFmtId="0" fontId="3" fillId="0" borderId="53" xfId="0" applyFont="1" applyBorder="1" applyAlignment="1" applyProtection="1">
      <alignment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 applyProtection="1"/>
    <xf numFmtId="0" fontId="4" fillId="0" borderId="34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40" fontId="12" fillId="2" borderId="33" xfId="0" applyNumberFormat="1" applyFont="1" applyFill="1" applyBorder="1" applyAlignment="1" applyProtection="1">
      <alignment horizontal="center" vertical="center"/>
    </xf>
    <xf numFmtId="40" fontId="12" fillId="2" borderId="32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2" borderId="55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/>
    </xf>
    <xf numFmtId="0" fontId="1" fillId="2" borderId="57" xfId="0" applyFont="1" applyFill="1" applyBorder="1" applyAlignment="1" applyProtection="1">
      <alignment horizontal="center"/>
    </xf>
    <xf numFmtId="0" fontId="1" fillId="2" borderId="55" xfId="0" applyFont="1" applyFill="1" applyBorder="1" applyAlignment="1" applyProtection="1">
      <alignment horizontal="center"/>
    </xf>
    <xf numFmtId="167" fontId="1" fillId="2" borderId="2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60" xfId="0" applyFont="1" applyFill="1" applyBorder="1" applyAlignment="1" applyProtection="1">
      <alignment horizontal="left" vertical="top" wrapText="1"/>
    </xf>
    <xf numFmtId="0" fontId="5" fillId="2" borderId="45" xfId="0" applyFont="1" applyFill="1" applyBorder="1" applyAlignment="1" applyProtection="1">
      <alignment horizontal="center" wrapText="1"/>
    </xf>
    <xf numFmtId="0" fontId="5" fillId="2" borderId="57" xfId="0" applyFont="1" applyFill="1" applyBorder="1" applyAlignment="1" applyProtection="1">
      <alignment horizontal="center"/>
    </xf>
    <xf numFmtId="0" fontId="5" fillId="2" borderId="55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165" fontId="0" fillId="0" borderId="23" xfId="2" applyNumberFormat="1" applyFont="1" applyBorder="1" applyAlignment="1" applyProtection="1">
      <alignment horizontal="right" vertical="center"/>
      <protection locked="0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0" fontId="3" fillId="2" borderId="39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 wrapText="1"/>
    </xf>
    <xf numFmtId="2" fontId="4" fillId="2" borderId="45" xfId="0" applyNumberFormat="1" applyFont="1" applyFill="1" applyBorder="1" applyAlignment="1" applyProtection="1">
      <alignment horizontal="center" vertical="center" wrapText="1"/>
    </xf>
    <xf numFmtId="2" fontId="4" fillId="2" borderId="57" xfId="0" applyNumberFormat="1" applyFont="1" applyFill="1" applyBorder="1" applyAlignment="1" applyProtection="1">
      <alignment horizontal="center" vertical="center" wrapText="1"/>
    </xf>
    <xf numFmtId="2" fontId="4" fillId="2" borderId="55" xfId="0" applyNumberFormat="1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2" xfId="1"/>
    <cellStyle name="Währung" xfId="2" builtin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C00000"/>
      </font>
      <fill>
        <patternFill>
          <bgColor rgb="FFFFCCCC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  <color rgb="FFFFFFFF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49"/>
  <sheetViews>
    <sheetView showGridLines="0" tabSelected="1" zoomScaleNormal="100" workbookViewId="0">
      <selection activeCell="L10" sqref="L10"/>
    </sheetView>
  </sheetViews>
  <sheetFormatPr baseColWidth="10" defaultColWidth="11.42578125" defaultRowHeight="12.75" x14ac:dyDescent="0.2"/>
  <cols>
    <col min="1" max="1" width="2" style="2" bestFit="1" customWidth="1"/>
    <col min="2" max="2" width="17.28515625" style="2" customWidth="1"/>
    <col min="3" max="3" width="14.42578125" style="2" customWidth="1"/>
    <col min="4" max="4" width="10.5703125" style="2" customWidth="1"/>
    <col min="5" max="5" width="22.42578125" style="2" customWidth="1"/>
    <col min="6" max="6" width="12.7109375" style="2" customWidth="1"/>
    <col min="7" max="7" width="12.42578125" style="2" customWidth="1"/>
    <col min="8" max="8" width="8.28515625" style="2" customWidth="1"/>
    <col min="9" max="9" width="5.5703125" style="2" customWidth="1"/>
    <col min="10" max="10" width="6.42578125" style="2" customWidth="1"/>
    <col min="11" max="11" width="5.5703125" style="2" customWidth="1"/>
    <col min="12" max="12" width="7.5703125" style="2" customWidth="1"/>
    <col min="13" max="13" width="13.5703125" style="2" customWidth="1"/>
    <col min="14" max="14" width="14.42578125" style="2" customWidth="1"/>
    <col min="15" max="15" width="12.28515625" style="2" customWidth="1"/>
    <col min="16" max="16" width="18" style="2" customWidth="1"/>
    <col min="17" max="17" width="17.5703125" style="2" customWidth="1"/>
    <col min="18" max="18" width="22.28515625" style="2" customWidth="1"/>
    <col min="19" max="19" width="21.28515625" style="2" customWidth="1"/>
    <col min="20" max="20" width="12.5703125" style="2" customWidth="1"/>
    <col min="21" max="21" width="7.5703125" style="2" customWidth="1"/>
    <col min="22" max="22" width="12.7109375" style="11" hidden="1" customWidth="1"/>
    <col min="23" max="24" width="12.7109375" style="2" hidden="1" customWidth="1"/>
    <col min="25" max="25" width="18.42578125" style="2" hidden="1" customWidth="1"/>
    <col min="26" max="28" width="16.28515625" style="2" hidden="1" customWidth="1"/>
    <col min="29" max="29" width="17.5703125" style="2" hidden="1" customWidth="1"/>
    <col min="30" max="30" width="11.42578125" style="2" customWidth="1"/>
    <col min="31" max="16384" width="11.42578125" style="2"/>
  </cols>
  <sheetData>
    <row r="1" spans="1:29" ht="38.1" customHeight="1" thickBot="1" x14ac:dyDescent="0.25">
      <c r="B1" s="169" t="s">
        <v>75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1"/>
      <c r="T1" s="16"/>
    </row>
    <row r="2" spans="1:29" ht="24" customHeight="1" thickBot="1" x14ac:dyDescent="0.25">
      <c r="B2" s="182" t="s">
        <v>35</v>
      </c>
      <c r="C2" s="182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R2" s="109" t="s">
        <v>60</v>
      </c>
      <c r="S2" s="157"/>
      <c r="T2" s="16"/>
    </row>
    <row r="3" spans="1:29" s="1" customFormat="1" ht="24" customHeight="1" thickBot="1" x14ac:dyDescent="0.3">
      <c r="B3" s="180" t="s">
        <v>4</v>
      </c>
      <c r="C3" s="180"/>
      <c r="D3" s="172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4"/>
      <c r="V3" s="7"/>
    </row>
    <row r="4" spans="1:29" s="1" customFormat="1" ht="24" customHeight="1" thickBot="1" x14ac:dyDescent="0.35">
      <c r="B4" s="31"/>
      <c r="C4" s="31"/>
      <c r="D4" s="139"/>
      <c r="E4" s="139"/>
      <c r="F4" s="139"/>
      <c r="G4" s="139"/>
      <c r="H4" s="183" t="s">
        <v>76</v>
      </c>
      <c r="I4" s="184"/>
      <c r="J4" s="185"/>
      <c r="K4" s="186">
        <v>2024</v>
      </c>
      <c r="L4" s="187"/>
      <c r="M4" s="139"/>
      <c r="N4" s="139"/>
      <c r="O4" s="139"/>
      <c r="P4" s="139"/>
      <c r="Q4" s="7"/>
      <c r="R4" s="7"/>
      <c r="S4" s="7"/>
      <c r="T4" s="4"/>
      <c r="V4" s="7"/>
    </row>
    <row r="5" spans="1:29" s="110" customFormat="1" ht="19.899999999999999" customHeight="1" thickBot="1" x14ac:dyDescent="0.25">
      <c r="B5" s="181" t="s">
        <v>6</v>
      </c>
      <c r="C5" s="181"/>
      <c r="D5" s="181"/>
      <c r="E5" s="181"/>
      <c r="F5" s="181"/>
      <c r="G5" s="181"/>
      <c r="H5" s="181"/>
      <c r="I5" s="181"/>
      <c r="J5" s="111"/>
      <c r="K5" s="111"/>
      <c r="L5" s="111"/>
      <c r="M5" s="111"/>
      <c r="N5" s="111"/>
      <c r="O5" s="111"/>
      <c r="P5" s="111"/>
      <c r="Q5" s="112"/>
      <c r="R5" s="112"/>
      <c r="S5" s="16"/>
      <c r="V5" s="175" t="s">
        <v>29</v>
      </c>
      <c r="W5" s="176"/>
      <c r="X5" s="176"/>
      <c r="Y5" s="176"/>
      <c r="Z5" s="176"/>
      <c r="AA5" s="176"/>
      <c r="AB5" s="176"/>
      <c r="AC5" s="276"/>
    </row>
    <row r="6" spans="1:29" s="25" customFormat="1" ht="13.5" thickBot="1" x14ac:dyDescent="0.25">
      <c r="A6" s="188"/>
      <c r="B6" s="44" t="s">
        <v>16</v>
      </c>
      <c r="C6" s="44" t="s">
        <v>17</v>
      </c>
      <c r="D6" s="44" t="s">
        <v>18</v>
      </c>
      <c r="E6" s="44" t="s">
        <v>19</v>
      </c>
      <c r="F6" s="203" t="s">
        <v>20</v>
      </c>
      <c r="G6" s="203"/>
      <c r="H6" s="44" t="s">
        <v>21</v>
      </c>
      <c r="I6" s="195" t="s">
        <v>22</v>
      </c>
      <c r="J6" s="196"/>
      <c r="K6" s="195" t="s">
        <v>23</v>
      </c>
      <c r="L6" s="196"/>
      <c r="M6" s="44" t="s">
        <v>24</v>
      </c>
      <c r="N6" s="44" t="s">
        <v>25</v>
      </c>
      <c r="O6" s="44" t="s">
        <v>26</v>
      </c>
      <c r="P6" s="44" t="s">
        <v>27</v>
      </c>
      <c r="Q6" s="44" t="s">
        <v>37</v>
      </c>
      <c r="R6" s="44" t="s">
        <v>40</v>
      </c>
      <c r="S6" s="44" t="s">
        <v>50</v>
      </c>
      <c r="T6" s="26"/>
      <c r="V6" s="177" t="s">
        <v>45</v>
      </c>
      <c r="W6" s="178"/>
      <c r="X6" s="178"/>
      <c r="Y6" s="179"/>
      <c r="Z6" s="55"/>
      <c r="AA6" s="55"/>
      <c r="AB6" s="55"/>
      <c r="AC6" s="277"/>
    </row>
    <row r="7" spans="1:29" s="25" customFormat="1" ht="13.5" customHeight="1" thickBot="1" x14ac:dyDescent="0.25">
      <c r="A7" s="189"/>
      <c r="B7" s="280" t="s">
        <v>11</v>
      </c>
      <c r="C7" s="280" t="s">
        <v>12</v>
      </c>
      <c r="D7" s="283" t="s">
        <v>57</v>
      </c>
      <c r="E7" s="76" t="s">
        <v>44</v>
      </c>
      <c r="F7" s="199" t="s">
        <v>61</v>
      </c>
      <c r="G7" s="197"/>
      <c r="H7" s="284" t="s">
        <v>53</v>
      </c>
      <c r="I7" s="197" t="s">
        <v>64</v>
      </c>
      <c r="J7" s="197"/>
      <c r="K7" s="199" t="s">
        <v>82</v>
      </c>
      <c r="L7" s="200"/>
      <c r="M7" s="204" t="s">
        <v>15</v>
      </c>
      <c r="N7" s="205"/>
      <c r="O7" s="205"/>
      <c r="P7" s="205"/>
      <c r="Q7" s="205"/>
      <c r="R7" s="205"/>
      <c r="S7" s="214" t="s">
        <v>66</v>
      </c>
      <c r="T7" s="26"/>
      <c r="V7" s="56" t="s">
        <v>70</v>
      </c>
      <c r="W7" s="57" t="s">
        <v>71</v>
      </c>
      <c r="X7" s="57" t="s">
        <v>72</v>
      </c>
      <c r="Y7" s="58" t="s">
        <v>73</v>
      </c>
      <c r="Z7" s="59"/>
      <c r="AA7" s="59"/>
      <c r="AB7" s="59"/>
      <c r="AC7" s="60"/>
    </row>
    <row r="8" spans="1:29" ht="64.150000000000006" customHeight="1" thickBot="1" x14ac:dyDescent="0.25">
      <c r="A8" s="189"/>
      <c r="B8" s="281"/>
      <c r="C8" s="281"/>
      <c r="D8" s="281"/>
      <c r="E8" s="278" t="s">
        <v>69</v>
      </c>
      <c r="F8" s="201"/>
      <c r="G8" s="198"/>
      <c r="H8" s="285"/>
      <c r="I8" s="198"/>
      <c r="J8" s="198"/>
      <c r="K8" s="201"/>
      <c r="L8" s="202"/>
      <c r="M8" s="206"/>
      <c r="N8" s="207"/>
      <c r="O8" s="207"/>
      <c r="P8" s="207"/>
      <c r="Q8" s="207"/>
      <c r="R8" s="207"/>
      <c r="S8" s="215"/>
      <c r="T8" s="16"/>
      <c r="V8" s="100">
        <v>73700</v>
      </c>
      <c r="W8" s="101">
        <v>58000</v>
      </c>
      <c r="X8" s="101">
        <v>53300</v>
      </c>
      <c r="Y8" s="102">
        <v>58000</v>
      </c>
      <c r="Z8" s="217" t="s">
        <v>65</v>
      </c>
      <c r="AA8" s="218"/>
      <c r="AB8" s="82">
        <v>366</v>
      </c>
      <c r="AC8" s="68"/>
    </row>
    <row r="9" spans="1:29" ht="96" customHeight="1" thickBot="1" x14ac:dyDescent="0.25">
      <c r="A9" s="190"/>
      <c r="B9" s="282"/>
      <c r="C9" s="282"/>
      <c r="D9" s="282"/>
      <c r="E9" s="279"/>
      <c r="F9" s="46" t="s">
        <v>62</v>
      </c>
      <c r="G9" s="41" t="s">
        <v>63</v>
      </c>
      <c r="H9" s="286"/>
      <c r="I9" s="30" t="s">
        <v>13</v>
      </c>
      <c r="J9" s="40" t="s">
        <v>14</v>
      </c>
      <c r="K9" s="30" t="s">
        <v>13</v>
      </c>
      <c r="L9" s="40" t="s">
        <v>14</v>
      </c>
      <c r="M9" s="75" t="s">
        <v>59</v>
      </c>
      <c r="N9" s="75" t="s">
        <v>38</v>
      </c>
      <c r="O9" s="75" t="s">
        <v>58</v>
      </c>
      <c r="P9" s="75" t="s">
        <v>78</v>
      </c>
      <c r="Q9" s="75" t="s">
        <v>79</v>
      </c>
      <c r="R9" s="104" t="s">
        <v>80</v>
      </c>
      <c r="S9" s="216"/>
      <c r="T9" s="5"/>
      <c r="V9" s="61" t="s">
        <v>28</v>
      </c>
      <c r="W9" s="106" t="s">
        <v>74</v>
      </c>
      <c r="X9" s="54" t="s">
        <v>52</v>
      </c>
      <c r="Y9" s="54" t="s">
        <v>46</v>
      </c>
      <c r="Z9" s="54" t="s">
        <v>47</v>
      </c>
      <c r="AA9" s="54" t="s">
        <v>48</v>
      </c>
      <c r="AB9" s="64" t="s">
        <v>49</v>
      </c>
      <c r="AC9" s="67" t="s">
        <v>54</v>
      </c>
    </row>
    <row r="10" spans="1:29" x14ac:dyDescent="0.2">
      <c r="A10" s="51">
        <v>1</v>
      </c>
      <c r="B10" s="158"/>
      <c r="C10" s="86"/>
      <c r="D10" s="86"/>
      <c r="E10" s="89"/>
      <c r="F10" s="47"/>
      <c r="G10" s="93"/>
      <c r="H10" s="140">
        <f t="shared" ref="H10:H17" si="0">IF(DATEDIF(F10,G10,"d")&gt;0,DATEDIF(F10,G10,"d")+1,0)</f>
        <v>0</v>
      </c>
      <c r="I10" s="141">
        <v>39</v>
      </c>
      <c r="J10" s="142">
        <v>50</v>
      </c>
      <c r="K10" s="78"/>
      <c r="L10" s="79"/>
      <c r="M10" s="71"/>
      <c r="N10" s="143">
        <f>IF(X10=0,0,((X10/V10/$AB$8*H10*Y10)))</f>
        <v>0</v>
      </c>
      <c r="O10" s="71"/>
      <c r="P10" s="77">
        <f>IF(X10=0,0,((X10/V10/$AB$8*H10*Z10)))</f>
        <v>0</v>
      </c>
      <c r="Q10" s="74">
        <f>IF(X10=0,0,((X10/V10/$AB$8*H10*AA10)))</f>
        <v>0</v>
      </c>
      <c r="R10" s="74">
        <f>IF(X10=0,0,((X10/V10/$AB$8*H10*AB10)))</f>
        <v>0</v>
      </c>
      <c r="S10" s="161"/>
      <c r="T10" s="15"/>
      <c r="U10" s="3"/>
      <c r="V10" s="62">
        <f>I10*60+J10</f>
        <v>2390</v>
      </c>
      <c r="W10" s="107">
        <f>V10/5</f>
        <v>478</v>
      </c>
      <c r="X10" s="42">
        <f>IF((K10*60+L10)&lt;V10,(K10*60)+L10,V10)</f>
        <v>0</v>
      </c>
      <c r="Y10" s="91" t="b">
        <f>IF(E10=$V$7,$V$8,IF(OR(E10=$W$7,E10=$Y$7),$W$8,IF(E10=$X$7,$X$8)))</f>
        <v>0</v>
      </c>
      <c r="Z10" s="96">
        <f>IF(N10&gt;0,4300,0)</f>
        <v>0</v>
      </c>
      <c r="AA10" s="96">
        <f>IF(N10&gt;0,4400,0)</f>
        <v>0</v>
      </c>
      <c r="AB10" s="97">
        <f>IF(N10&gt;0,5000,0)</f>
        <v>0</v>
      </c>
      <c r="AC10" s="66">
        <f t="shared" ref="AC10:AC17" si="1">(H10/$AB$8)*(X10/V10)</f>
        <v>0</v>
      </c>
    </row>
    <row r="11" spans="1:29" x14ac:dyDescent="0.2">
      <c r="A11" s="52">
        <v>2</v>
      </c>
      <c r="B11" s="159"/>
      <c r="C11" s="87"/>
      <c r="D11" s="87"/>
      <c r="E11" s="90"/>
      <c r="F11" s="48"/>
      <c r="G11" s="94"/>
      <c r="H11" s="144">
        <f t="shared" si="0"/>
        <v>0</v>
      </c>
      <c r="I11" s="145">
        <v>39</v>
      </c>
      <c r="J11" s="146">
        <v>50</v>
      </c>
      <c r="K11" s="80"/>
      <c r="L11" s="81"/>
      <c r="M11" s="72"/>
      <c r="N11" s="147">
        <f t="shared" ref="N11:N16" si="2">IF(X11=0,0,((X11/V11/$AB$8*H11*Y11)))</f>
        <v>0</v>
      </c>
      <c r="O11" s="72"/>
      <c r="P11" s="77">
        <f t="shared" ref="P11:P16" si="3">IF(X11=0,0,((X11/V11/$AB$8*H11*Z11)))</f>
        <v>0</v>
      </c>
      <c r="Q11" s="74">
        <f t="shared" ref="Q11:Q17" si="4">IF(X11=0,0,((X11/V11/$AB$8*H11*AA11)))</f>
        <v>0</v>
      </c>
      <c r="R11" s="74">
        <f t="shared" ref="R11:R17" si="5">IF(X11=0,0,((X11/V11/$AB$8*H11*AB11)))</f>
        <v>0</v>
      </c>
      <c r="S11" s="162"/>
      <c r="T11" s="15"/>
      <c r="U11" s="3"/>
      <c r="V11" s="62">
        <f>I11*60+J11</f>
        <v>2390</v>
      </c>
      <c r="W11" s="107">
        <f t="shared" ref="W11:W16" si="6">V11/5</f>
        <v>478</v>
      </c>
      <c r="X11" s="42">
        <f t="shared" ref="X11:X17" si="7">IF((K11*60+L11)&lt;V11,(K11*60)+L11,V11)</f>
        <v>0</v>
      </c>
      <c r="Y11" s="91" t="b">
        <f t="shared" ref="Y11:Y17" si="8">IF(E11=$V$7,$V$8,IF(OR(E11=$W$7,E11=$Y$7),$W$8,IF(E11=$X$7,$X$8)))</f>
        <v>0</v>
      </c>
      <c r="Z11" s="96">
        <f t="shared" ref="Z11:Z17" si="9">IF(N11&gt;0,4300,0)</f>
        <v>0</v>
      </c>
      <c r="AA11" s="96">
        <f t="shared" ref="AA11:AA17" si="10">IF(N11&gt;0,4400,0)</f>
        <v>0</v>
      </c>
      <c r="AB11" s="97">
        <f t="shared" ref="AB11:AB17" si="11">IF(N11&gt;0,5000,0)</f>
        <v>0</v>
      </c>
      <c r="AC11" s="65">
        <f t="shared" si="1"/>
        <v>0</v>
      </c>
    </row>
    <row r="12" spans="1:29" x14ac:dyDescent="0.2">
      <c r="A12" s="52">
        <v>3</v>
      </c>
      <c r="B12" s="159"/>
      <c r="C12" s="87"/>
      <c r="D12" s="87"/>
      <c r="E12" s="90"/>
      <c r="F12" s="48"/>
      <c r="G12" s="94"/>
      <c r="H12" s="144">
        <f t="shared" si="0"/>
        <v>0</v>
      </c>
      <c r="I12" s="145">
        <v>39</v>
      </c>
      <c r="J12" s="146">
        <v>50</v>
      </c>
      <c r="K12" s="80"/>
      <c r="L12" s="81"/>
      <c r="M12" s="72"/>
      <c r="N12" s="147">
        <f t="shared" si="2"/>
        <v>0</v>
      </c>
      <c r="O12" s="72"/>
      <c r="P12" s="77">
        <f t="shared" si="3"/>
        <v>0</v>
      </c>
      <c r="Q12" s="74">
        <f t="shared" si="4"/>
        <v>0</v>
      </c>
      <c r="R12" s="74">
        <f t="shared" si="5"/>
        <v>0</v>
      </c>
      <c r="S12" s="162"/>
      <c r="T12" s="15"/>
      <c r="U12" s="3"/>
      <c r="V12" s="62">
        <f t="shared" ref="V12:V16" si="12">I12*60+J12</f>
        <v>2390</v>
      </c>
      <c r="W12" s="107">
        <f t="shared" si="6"/>
        <v>478</v>
      </c>
      <c r="X12" s="42">
        <f t="shared" si="7"/>
        <v>0</v>
      </c>
      <c r="Y12" s="91" t="b">
        <f t="shared" si="8"/>
        <v>0</v>
      </c>
      <c r="Z12" s="96">
        <f t="shared" si="9"/>
        <v>0</v>
      </c>
      <c r="AA12" s="96">
        <f t="shared" si="10"/>
        <v>0</v>
      </c>
      <c r="AB12" s="97">
        <f t="shared" si="11"/>
        <v>0</v>
      </c>
      <c r="AC12" s="65">
        <f t="shared" si="1"/>
        <v>0</v>
      </c>
    </row>
    <row r="13" spans="1:29" x14ac:dyDescent="0.2">
      <c r="A13" s="52">
        <v>4</v>
      </c>
      <c r="B13" s="159"/>
      <c r="C13" s="87"/>
      <c r="D13" s="87"/>
      <c r="E13" s="90"/>
      <c r="F13" s="48"/>
      <c r="G13" s="94"/>
      <c r="H13" s="144">
        <f t="shared" si="0"/>
        <v>0</v>
      </c>
      <c r="I13" s="145">
        <v>39</v>
      </c>
      <c r="J13" s="146">
        <v>50</v>
      </c>
      <c r="K13" s="80"/>
      <c r="L13" s="81"/>
      <c r="M13" s="72"/>
      <c r="N13" s="147">
        <f t="shared" si="2"/>
        <v>0</v>
      </c>
      <c r="O13" s="72"/>
      <c r="P13" s="77">
        <f t="shared" si="3"/>
        <v>0</v>
      </c>
      <c r="Q13" s="74">
        <f t="shared" si="4"/>
        <v>0</v>
      </c>
      <c r="R13" s="74">
        <f t="shared" si="5"/>
        <v>0</v>
      </c>
      <c r="S13" s="162"/>
      <c r="T13" s="15"/>
      <c r="U13" s="3"/>
      <c r="V13" s="62">
        <f t="shared" si="12"/>
        <v>2390</v>
      </c>
      <c r="W13" s="107">
        <f t="shared" si="6"/>
        <v>478</v>
      </c>
      <c r="X13" s="42">
        <f t="shared" si="7"/>
        <v>0</v>
      </c>
      <c r="Y13" s="91" t="b">
        <f t="shared" si="8"/>
        <v>0</v>
      </c>
      <c r="Z13" s="96">
        <f t="shared" si="9"/>
        <v>0</v>
      </c>
      <c r="AA13" s="96">
        <f t="shared" si="10"/>
        <v>0</v>
      </c>
      <c r="AB13" s="97">
        <f t="shared" si="11"/>
        <v>0</v>
      </c>
      <c r="AC13" s="65">
        <f t="shared" si="1"/>
        <v>0</v>
      </c>
    </row>
    <row r="14" spans="1:29" ht="13.35" customHeight="1" x14ac:dyDescent="0.2">
      <c r="A14" s="52">
        <v>5</v>
      </c>
      <c r="B14" s="159"/>
      <c r="C14" s="87"/>
      <c r="D14" s="87"/>
      <c r="E14" s="90"/>
      <c r="F14" s="48"/>
      <c r="G14" s="94"/>
      <c r="H14" s="144">
        <f t="shared" si="0"/>
        <v>0</v>
      </c>
      <c r="I14" s="145">
        <v>39</v>
      </c>
      <c r="J14" s="146">
        <v>50</v>
      </c>
      <c r="K14" s="80"/>
      <c r="L14" s="81"/>
      <c r="M14" s="72"/>
      <c r="N14" s="147">
        <f t="shared" si="2"/>
        <v>0</v>
      </c>
      <c r="O14" s="72"/>
      <c r="P14" s="77">
        <f t="shared" si="3"/>
        <v>0</v>
      </c>
      <c r="Q14" s="74">
        <f t="shared" si="4"/>
        <v>0</v>
      </c>
      <c r="R14" s="74">
        <f t="shared" si="5"/>
        <v>0</v>
      </c>
      <c r="S14" s="162"/>
      <c r="T14" s="15"/>
      <c r="U14" s="3"/>
      <c r="V14" s="62">
        <f t="shared" si="12"/>
        <v>2390</v>
      </c>
      <c r="W14" s="107">
        <f t="shared" si="6"/>
        <v>478</v>
      </c>
      <c r="X14" s="42">
        <f t="shared" si="7"/>
        <v>0</v>
      </c>
      <c r="Y14" s="91" t="b">
        <f t="shared" si="8"/>
        <v>0</v>
      </c>
      <c r="Z14" s="96">
        <f t="shared" si="9"/>
        <v>0</v>
      </c>
      <c r="AA14" s="96">
        <f t="shared" si="10"/>
        <v>0</v>
      </c>
      <c r="AB14" s="97">
        <f t="shared" si="11"/>
        <v>0</v>
      </c>
      <c r="AC14" s="65">
        <f t="shared" si="1"/>
        <v>0</v>
      </c>
    </row>
    <row r="15" spans="1:29" x14ac:dyDescent="0.2">
      <c r="A15" s="52">
        <v>6</v>
      </c>
      <c r="B15" s="159"/>
      <c r="C15" s="87"/>
      <c r="D15" s="87"/>
      <c r="E15" s="90"/>
      <c r="F15" s="48"/>
      <c r="G15" s="94"/>
      <c r="H15" s="144">
        <f t="shared" si="0"/>
        <v>0</v>
      </c>
      <c r="I15" s="145">
        <v>39</v>
      </c>
      <c r="J15" s="146">
        <v>50</v>
      </c>
      <c r="K15" s="80"/>
      <c r="L15" s="81"/>
      <c r="M15" s="72"/>
      <c r="N15" s="147">
        <f t="shared" si="2"/>
        <v>0</v>
      </c>
      <c r="O15" s="72"/>
      <c r="P15" s="77">
        <f t="shared" si="3"/>
        <v>0</v>
      </c>
      <c r="Q15" s="74">
        <f t="shared" si="4"/>
        <v>0</v>
      </c>
      <c r="R15" s="74">
        <f t="shared" si="5"/>
        <v>0</v>
      </c>
      <c r="S15" s="162"/>
      <c r="T15" s="15"/>
      <c r="U15" s="3"/>
      <c r="V15" s="62">
        <f t="shared" si="12"/>
        <v>2390</v>
      </c>
      <c r="W15" s="107">
        <f t="shared" si="6"/>
        <v>478</v>
      </c>
      <c r="X15" s="42">
        <f t="shared" si="7"/>
        <v>0</v>
      </c>
      <c r="Y15" s="91" t="b">
        <f>IF(E15=$V$7,$V$8,IF(OR(E15=$W$7,E15=$Y$7),$W$8,IF(E15=$X$7,$X$8)))</f>
        <v>0</v>
      </c>
      <c r="Z15" s="96">
        <f t="shared" si="9"/>
        <v>0</v>
      </c>
      <c r="AA15" s="96">
        <f t="shared" si="10"/>
        <v>0</v>
      </c>
      <c r="AB15" s="97">
        <f t="shared" si="11"/>
        <v>0</v>
      </c>
      <c r="AC15" s="65">
        <f>(H15/$AB$8)*(X15/V15)</f>
        <v>0</v>
      </c>
    </row>
    <row r="16" spans="1:29" ht="13.35" customHeight="1" x14ac:dyDescent="0.2">
      <c r="A16" s="52">
        <v>7</v>
      </c>
      <c r="B16" s="159"/>
      <c r="C16" s="87"/>
      <c r="D16" s="87"/>
      <c r="E16" s="90"/>
      <c r="F16" s="48"/>
      <c r="G16" s="94"/>
      <c r="H16" s="144">
        <f t="shared" si="0"/>
        <v>0</v>
      </c>
      <c r="I16" s="145">
        <v>39</v>
      </c>
      <c r="J16" s="146">
        <v>50</v>
      </c>
      <c r="K16" s="80"/>
      <c r="L16" s="81"/>
      <c r="M16" s="72"/>
      <c r="N16" s="147">
        <f t="shared" si="2"/>
        <v>0</v>
      </c>
      <c r="O16" s="72"/>
      <c r="P16" s="77">
        <f t="shared" si="3"/>
        <v>0</v>
      </c>
      <c r="Q16" s="74">
        <f t="shared" si="4"/>
        <v>0</v>
      </c>
      <c r="R16" s="74">
        <f t="shared" si="5"/>
        <v>0</v>
      </c>
      <c r="S16" s="162"/>
      <c r="T16" s="15"/>
      <c r="U16" s="3"/>
      <c r="V16" s="62">
        <f t="shared" si="12"/>
        <v>2390</v>
      </c>
      <c r="W16" s="107">
        <f t="shared" si="6"/>
        <v>478</v>
      </c>
      <c r="X16" s="42">
        <f t="shared" si="7"/>
        <v>0</v>
      </c>
      <c r="Y16" s="91" t="b">
        <f t="shared" si="8"/>
        <v>0</v>
      </c>
      <c r="Z16" s="96">
        <f t="shared" si="9"/>
        <v>0</v>
      </c>
      <c r="AA16" s="96">
        <f t="shared" si="10"/>
        <v>0</v>
      </c>
      <c r="AB16" s="97">
        <f t="shared" si="11"/>
        <v>0</v>
      </c>
      <c r="AC16" s="65">
        <f t="shared" si="1"/>
        <v>0</v>
      </c>
    </row>
    <row r="17" spans="1:29" ht="13.35" customHeight="1" thickBot="1" x14ac:dyDescent="0.25">
      <c r="A17" s="53">
        <v>8</v>
      </c>
      <c r="B17" s="160"/>
      <c r="C17" s="88"/>
      <c r="D17" s="88"/>
      <c r="E17" s="90"/>
      <c r="F17" s="49"/>
      <c r="G17" s="95"/>
      <c r="H17" s="148">
        <f t="shared" si="0"/>
        <v>0</v>
      </c>
      <c r="I17" s="149">
        <v>39</v>
      </c>
      <c r="J17" s="150">
        <v>50</v>
      </c>
      <c r="K17" s="50"/>
      <c r="L17" s="32"/>
      <c r="M17" s="73"/>
      <c r="N17" s="151">
        <f t="shared" ref="N17" si="13">IF(AND(X17&gt;0,X17&lt;W17),0,IF((X17/V17/$AB$8*H17*Y17)&lt;Y17,(X17/V17/$AB$8*H17*Y17),Y17))</f>
        <v>0</v>
      </c>
      <c r="O17" s="73"/>
      <c r="P17" s="45">
        <f>IF(X17=0,0,((X17/V17/$AB$8*H17*Z17)))</f>
        <v>0</v>
      </c>
      <c r="Q17" s="45">
        <f t="shared" si="4"/>
        <v>0</v>
      </c>
      <c r="R17" s="45">
        <f t="shared" si="5"/>
        <v>0</v>
      </c>
      <c r="S17" s="163"/>
      <c r="U17" s="3"/>
      <c r="V17" s="63">
        <f>I17*60+J17</f>
        <v>2390</v>
      </c>
      <c r="W17" s="108">
        <f>V17/5</f>
        <v>478</v>
      </c>
      <c r="X17" s="43">
        <f t="shared" si="7"/>
        <v>0</v>
      </c>
      <c r="Y17" s="92" t="b">
        <f t="shared" si="8"/>
        <v>0</v>
      </c>
      <c r="Z17" s="98">
        <f t="shared" si="9"/>
        <v>0</v>
      </c>
      <c r="AA17" s="98">
        <f t="shared" si="10"/>
        <v>0</v>
      </c>
      <c r="AB17" s="99">
        <f t="shared" si="11"/>
        <v>0</v>
      </c>
      <c r="AC17" s="65">
        <f t="shared" si="1"/>
        <v>0</v>
      </c>
    </row>
    <row r="18" spans="1:29" ht="26.65" customHeight="1" thickBot="1" x14ac:dyDescent="0.25">
      <c r="A18" s="8"/>
      <c r="B18" s="208" t="s">
        <v>67</v>
      </c>
      <c r="C18" s="209"/>
      <c r="D18" s="209"/>
      <c r="E18" s="209"/>
      <c r="F18" s="209"/>
      <c r="G18" s="209"/>
      <c r="H18" s="209"/>
      <c r="I18" s="209"/>
      <c r="J18" s="209"/>
      <c r="K18" s="210"/>
      <c r="L18" s="191" t="s">
        <v>39</v>
      </c>
      <c r="M18" s="192"/>
      <c r="N18" s="152">
        <f t="shared" ref="N18:Q18" si="14">SUM(N10:N17)</f>
        <v>0</v>
      </c>
      <c r="O18" s="153">
        <f t="shared" si="14"/>
        <v>0</v>
      </c>
      <c r="P18" s="152">
        <f t="shared" si="14"/>
        <v>0</v>
      </c>
      <c r="Q18" s="152">
        <f t="shared" si="14"/>
        <v>0</v>
      </c>
      <c r="R18" s="152">
        <f t="shared" ref="R18" si="15">SUM(R10:R17)</f>
        <v>0</v>
      </c>
      <c r="S18" s="168"/>
      <c r="U18" s="3"/>
      <c r="V18" s="8"/>
      <c r="W18" s="8"/>
      <c r="X18" s="8"/>
      <c r="AB18" s="69" t="s">
        <v>55</v>
      </c>
      <c r="AC18" s="70">
        <f>SUM(AC10:AC17)</f>
        <v>0</v>
      </c>
    </row>
    <row r="19" spans="1:29" ht="26.65" customHeight="1" thickBot="1" x14ac:dyDescent="0.25">
      <c r="A19" s="8"/>
      <c r="B19" s="211" t="s">
        <v>77</v>
      </c>
      <c r="C19" s="212"/>
      <c r="D19" s="212"/>
      <c r="E19" s="212"/>
      <c r="F19" s="212"/>
      <c r="G19" s="212"/>
      <c r="H19" s="212"/>
      <c r="I19" s="212"/>
      <c r="J19" s="212"/>
      <c r="K19" s="213"/>
      <c r="L19" s="164"/>
      <c r="M19" s="164"/>
      <c r="N19" s="165"/>
      <c r="O19" s="165"/>
      <c r="P19" s="165"/>
      <c r="Q19" s="165"/>
      <c r="R19" s="165"/>
      <c r="S19" s="167"/>
      <c r="U19" s="3"/>
      <c r="V19" s="8"/>
      <c r="W19" s="8"/>
      <c r="X19" s="8"/>
      <c r="AB19" s="12"/>
      <c r="AC19" s="166"/>
    </row>
    <row r="20" spans="1:29" s="110" customFormat="1" ht="15.6" customHeight="1" thickBot="1" x14ac:dyDescent="0.25">
      <c r="B20" s="193" t="s">
        <v>51</v>
      </c>
      <c r="C20" s="194"/>
      <c r="D20" s="194"/>
      <c r="E20" s="194"/>
      <c r="F20" s="194"/>
      <c r="G20" s="194"/>
      <c r="H20" s="194"/>
      <c r="I20" s="194"/>
      <c r="J20" s="194"/>
      <c r="K20" s="112"/>
      <c r="L20" s="112"/>
      <c r="M20" s="17"/>
      <c r="N20" s="17"/>
      <c r="O20" s="17"/>
      <c r="P20" s="17"/>
      <c r="Q20" s="17"/>
      <c r="R20" s="17"/>
      <c r="S20" s="33">
        <f>SUM(M10:M17)</f>
        <v>0</v>
      </c>
      <c r="U20" s="113"/>
      <c r="V20" s="112"/>
    </row>
    <row r="21" spans="1:29" s="110" customFormat="1" ht="15.6" customHeight="1" thickBot="1" x14ac:dyDescent="0.25">
      <c r="B21" s="193" t="s">
        <v>33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13"/>
      <c r="Q21" s="113"/>
      <c r="R21" s="113"/>
      <c r="S21" s="36"/>
      <c r="U21" s="113"/>
      <c r="V21" s="114"/>
      <c r="W21" s="113"/>
    </row>
    <row r="22" spans="1:29" s="110" customFormat="1" ht="15.6" customHeight="1" thickBot="1" x14ac:dyDescent="0.25">
      <c r="B22" s="193" t="s">
        <v>41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13"/>
      <c r="Q22" s="113"/>
      <c r="R22" s="113"/>
      <c r="S22" s="36"/>
      <c r="U22" s="113"/>
      <c r="V22" s="114"/>
      <c r="W22" s="113"/>
    </row>
    <row r="23" spans="1:29" s="110" customFormat="1" ht="15.6" customHeight="1" thickBot="1" x14ac:dyDescent="0.25">
      <c r="B23" s="193" t="s">
        <v>34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15"/>
      <c r="O23" s="115"/>
      <c r="P23" s="115"/>
      <c r="Q23" s="113"/>
      <c r="R23" s="113"/>
      <c r="S23" s="36"/>
      <c r="U23" s="113"/>
      <c r="V23" s="114"/>
      <c r="W23" s="113"/>
    </row>
    <row r="24" spans="1:29" s="110" customFormat="1" ht="15.6" customHeight="1" thickBot="1" x14ac:dyDescent="0.25">
      <c r="B24" s="116" t="s">
        <v>6</v>
      </c>
      <c r="C24" s="117"/>
      <c r="D24" s="117"/>
      <c r="E24" s="117"/>
      <c r="F24" s="117"/>
      <c r="G24" s="37"/>
      <c r="H24" s="37"/>
      <c r="I24" s="37"/>
      <c r="J24" s="37"/>
      <c r="K24" s="37"/>
      <c r="L24" s="37"/>
      <c r="M24" s="37"/>
      <c r="N24" s="118"/>
      <c r="O24" s="118"/>
      <c r="P24" s="118"/>
      <c r="Q24" s="118"/>
      <c r="R24" s="118"/>
      <c r="S24" s="33">
        <f>SUM(S20:S23)</f>
        <v>0</v>
      </c>
      <c r="T24" s="119"/>
      <c r="U24" s="18"/>
      <c r="V24" s="114"/>
      <c r="W24" s="113"/>
    </row>
    <row r="25" spans="1:29" x14ac:dyDescent="0.2">
      <c r="B25" s="105"/>
      <c r="C25" s="105"/>
      <c r="D25" s="105"/>
      <c r="E25" s="105"/>
      <c r="F25" s="10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U25" s="12"/>
      <c r="V25" s="13"/>
      <c r="W25" s="3"/>
    </row>
    <row r="26" spans="1:29" s="110" customFormat="1" ht="18" x14ac:dyDescent="0.2">
      <c r="B26" s="124" t="s">
        <v>7</v>
      </c>
      <c r="C26" s="125"/>
      <c r="D26" s="125"/>
      <c r="E26" s="125"/>
      <c r="F26" s="1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20"/>
      <c r="U26" s="18"/>
      <c r="V26" s="114"/>
      <c r="W26" s="113"/>
    </row>
    <row r="27" spans="1:29" s="110" customFormat="1" ht="15" customHeight="1" thickBot="1" x14ac:dyDescent="0.25">
      <c r="B27" s="115" t="s">
        <v>8</v>
      </c>
      <c r="C27" s="115"/>
      <c r="D27" s="115"/>
      <c r="E27" s="115"/>
      <c r="F27" s="11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20"/>
      <c r="U27" s="18"/>
      <c r="V27" s="114"/>
      <c r="W27" s="113"/>
    </row>
    <row r="28" spans="1:29" s="110" customFormat="1" ht="15" customHeight="1" thickBot="1" x14ac:dyDescent="0.25">
      <c r="B28" s="259" t="s">
        <v>5</v>
      </c>
      <c r="C28" s="260"/>
      <c r="D28" s="259" t="s">
        <v>3</v>
      </c>
      <c r="E28" s="260"/>
      <c r="F28" s="260"/>
      <c r="G28" s="260"/>
      <c r="H28" s="260"/>
      <c r="I28" s="260"/>
      <c r="J28" s="260"/>
      <c r="K28" s="260"/>
      <c r="L28" s="262"/>
      <c r="M28" s="257" t="s">
        <v>2</v>
      </c>
      <c r="N28" s="261"/>
      <c r="O28" s="27"/>
      <c r="P28" s="18"/>
      <c r="Q28" s="19"/>
      <c r="R28" s="19"/>
      <c r="S28" s="120"/>
      <c r="U28" s="18"/>
      <c r="V28" s="114"/>
      <c r="W28" s="113"/>
    </row>
    <row r="29" spans="1:29" s="110" customFormat="1" ht="15" customHeight="1" x14ac:dyDescent="0.2">
      <c r="B29" s="267"/>
      <c r="C29" s="268"/>
      <c r="D29" s="267"/>
      <c r="E29" s="268"/>
      <c r="F29" s="268"/>
      <c r="G29" s="268"/>
      <c r="H29" s="268"/>
      <c r="I29" s="268"/>
      <c r="J29" s="268"/>
      <c r="K29" s="268"/>
      <c r="L29" s="269"/>
      <c r="M29" s="274"/>
      <c r="N29" s="275"/>
      <c r="O29" s="154"/>
      <c r="P29" s="18"/>
      <c r="Q29" s="19"/>
      <c r="R29" s="19"/>
      <c r="S29" s="120"/>
      <c r="U29" s="18"/>
      <c r="V29" s="114"/>
      <c r="W29" s="113"/>
    </row>
    <row r="30" spans="1:29" s="110" customFormat="1" ht="15" customHeight="1" thickBot="1" x14ac:dyDescent="0.25">
      <c r="B30" s="263"/>
      <c r="C30" s="264"/>
      <c r="D30" s="270"/>
      <c r="E30" s="271"/>
      <c r="F30" s="271"/>
      <c r="G30" s="271"/>
      <c r="H30" s="271"/>
      <c r="I30" s="271"/>
      <c r="J30" s="271"/>
      <c r="K30" s="271"/>
      <c r="L30" s="272"/>
      <c r="M30" s="221"/>
      <c r="N30" s="222"/>
      <c r="O30" s="154"/>
      <c r="P30" s="18"/>
      <c r="Q30" s="19"/>
      <c r="R30" s="19"/>
      <c r="S30" s="120"/>
      <c r="U30" s="18"/>
      <c r="V30" s="114"/>
      <c r="W30" s="113"/>
    </row>
    <row r="31" spans="1:29" s="110" customFormat="1" ht="15" customHeight="1" thickBot="1" x14ac:dyDescent="0.25">
      <c r="B31" s="265"/>
      <c r="C31" s="266"/>
      <c r="D31" s="265"/>
      <c r="E31" s="266"/>
      <c r="F31" s="266"/>
      <c r="G31" s="266"/>
      <c r="H31" s="266"/>
      <c r="I31" s="266"/>
      <c r="J31" s="266"/>
      <c r="K31" s="266"/>
      <c r="L31" s="273"/>
      <c r="M31" s="223"/>
      <c r="N31" s="224"/>
      <c r="O31" s="20"/>
      <c r="P31" s="20"/>
      <c r="Q31" s="20"/>
      <c r="R31" s="20"/>
      <c r="S31" s="21">
        <f>SUM(M29:N31)</f>
        <v>0</v>
      </c>
      <c r="U31" s="18"/>
      <c r="V31" s="114"/>
      <c r="W31" s="113"/>
    </row>
    <row r="32" spans="1:29" s="110" customFormat="1" ht="15" customHeight="1" x14ac:dyDescent="0.2">
      <c r="B32" s="22"/>
      <c r="C32" s="22"/>
      <c r="D32" s="22"/>
      <c r="E32" s="22"/>
      <c r="F32" s="23"/>
      <c r="G32" s="23"/>
      <c r="H32" s="23"/>
      <c r="I32" s="24"/>
      <c r="J32" s="24"/>
      <c r="K32" s="23"/>
      <c r="L32" s="23"/>
      <c r="M32" s="23"/>
      <c r="N32" s="23"/>
      <c r="O32" s="23"/>
      <c r="P32" s="24"/>
      <c r="Q32" s="23"/>
      <c r="R32" s="23"/>
      <c r="S32" s="121"/>
      <c r="U32" s="18"/>
      <c r="V32" s="114"/>
      <c r="W32" s="113"/>
    </row>
    <row r="33" spans="2:23" s="110" customFormat="1" ht="15" customHeight="1" thickBot="1" x14ac:dyDescent="0.25">
      <c r="B33" s="115" t="s">
        <v>68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3"/>
      <c r="Q33" s="113"/>
      <c r="R33" s="113"/>
      <c r="S33" s="113"/>
      <c r="U33" s="18"/>
      <c r="V33" s="114"/>
      <c r="W33" s="113"/>
    </row>
    <row r="34" spans="2:23" s="110" customFormat="1" ht="15" customHeight="1" thickBot="1" x14ac:dyDescent="0.25">
      <c r="B34" s="225" t="s">
        <v>0</v>
      </c>
      <c r="C34" s="226"/>
      <c r="D34" s="235" t="s">
        <v>1</v>
      </c>
      <c r="E34" s="235"/>
      <c r="F34" s="236"/>
      <c r="G34" s="236"/>
      <c r="H34" s="237"/>
      <c r="I34" s="256" t="s">
        <v>36</v>
      </c>
      <c r="J34" s="257"/>
      <c r="K34" s="257"/>
      <c r="L34" s="257"/>
      <c r="M34" s="257"/>
      <c r="N34" s="258"/>
      <c r="O34" s="257" t="s">
        <v>43</v>
      </c>
      <c r="P34" s="257"/>
      <c r="Q34" s="103" t="s">
        <v>2</v>
      </c>
      <c r="R34" s="18"/>
      <c r="S34" s="35"/>
      <c r="U34" s="18"/>
      <c r="V34" s="114"/>
      <c r="W34" s="113"/>
    </row>
    <row r="35" spans="2:23" s="110" customFormat="1" ht="15" customHeight="1" x14ac:dyDescent="0.2">
      <c r="B35" s="227"/>
      <c r="C35" s="228"/>
      <c r="D35" s="238"/>
      <c r="E35" s="238"/>
      <c r="F35" s="239"/>
      <c r="G35" s="239"/>
      <c r="H35" s="240"/>
      <c r="I35" s="253"/>
      <c r="J35" s="254"/>
      <c r="K35" s="254"/>
      <c r="L35" s="254"/>
      <c r="M35" s="254"/>
      <c r="N35" s="255"/>
      <c r="O35" s="254"/>
      <c r="P35" s="254"/>
      <c r="Q35" s="83"/>
      <c r="R35" s="155"/>
      <c r="S35" s="122"/>
      <c r="U35" s="18"/>
      <c r="V35" s="114"/>
      <c r="W35" s="113"/>
    </row>
    <row r="36" spans="2:23" s="110" customFormat="1" ht="15" customHeight="1" x14ac:dyDescent="0.2">
      <c r="B36" s="229"/>
      <c r="C36" s="230"/>
      <c r="D36" s="241"/>
      <c r="E36" s="241"/>
      <c r="F36" s="242"/>
      <c r="G36" s="242"/>
      <c r="H36" s="243"/>
      <c r="I36" s="247"/>
      <c r="J36" s="248"/>
      <c r="K36" s="248"/>
      <c r="L36" s="248"/>
      <c r="M36" s="248"/>
      <c r="N36" s="249"/>
      <c r="O36" s="248"/>
      <c r="P36" s="248"/>
      <c r="Q36" s="84"/>
      <c r="R36" s="155"/>
      <c r="S36" s="122"/>
      <c r="U36" s="18"/>
      <c r="V36" s="114"/>
      <c r="W36" s="113"/>
    </row>
    <row r="37" spans="2:23" s="110" customFormat="1" ht="15" customHeight="1" thickBot="1" x14ac:dyDescent="0.25">
      <c r="B37" s="233"/>
      <c r="C37" s="234"/>
      <c r="D37" s="241"/>
      <c r="E37" s="241"/>
      <c r="F37" s="242"/>
      <c r="G37" s="242"/>
      <c r="H37" s="243"/>
      <c r="I37" s="247"/>
      <c r="J37" s="248"/>
      <c r="K37" s="248"/>
      <c r="L37" s="248"/>
      <c r="M37" s="248"/>
      <c r="N37" s="249"/>
      <c r="O37" s="248"/>
      <c r="P37" s="248"/>
      <c r="Q37" s="84"/>
      <c r="R37" s="155"/>
      <c r="S37" s="122"/>
      <c r="U37" s="18"/>
      <c r="V37" s="114"/>
      <c r="W37" s="113"/>
    </row>
    <row r="38" spans="2:23" s="110" customFormat="1" ht="15" customHeight="1" thickBot="1" x14ac:dyDescent="0.25">
      <c r="B38" s="231"/>
      <c r="C38" s="232"/>
      <c r="D38" s="244"/>
      <c r="E38" s="244"/>
      <c r="F38" s="245"/>
      <c r="G38" s="245"/>
      <c r="H38" s="246"/>
      <c r="I38" s="250"/>
      <c r="J38" s="251"/>
      <c r="K38" s="251"/>
      <c r="L38" s="251"/>
      <c r="M38" s="251"/>
      <c r="N38" s="252"/>
      <c r="O38" s="251"/>
      <c r="P38" s="251"/>
      <c r="Q38" s="85"/>
      <c r="R38" s="156"/>
      <c r="S38" s="123">
        <f>SUM(Q35:Q38)</f>
        <v>0</v>
      </c>
      <c r="U38" s="18"/>
      <c r="V38" s="114"/>
      <c r="W38" s="113"/>
    </row>
    <row r="39" spans="2:23" s="110" customFormat="1" ht="18.75" thickBot="1" x14ac:dyDescent="0.25">
      <c r="B39" s="126" t="s">
        <v>10</v>
      </c>
      <c r="C39" s="39"/>
      <c r="D39" s="39"/>
      <c r="E39" s="39"/>
      <c r="F39" s="38"/>
      <c r="G39" s="38"/>
      <c r="H39" s="38"/>
      <c r="I39" s="37"/>
      <c r="J39" s="37"/>
      <c r="K39" s="38"/>
      <c r="L39" s="38"/>
      <c r="M39" s="38"/>
      <c r="N39" s="38"/>
      <c r="O39" s="38"/>
      <c r="P39" s="37"/>
      <c r="Q39" s="38"/>
      <c r="R39" s="38"/>
      <c r="S39" s="33">
        <f>S24-S31-S38-S47</f>
        <v>0</v>
      </c>
      <c r="U39" s="18"/>
      <c r="V39" s="114"/>
      <c r="W39" s="113"/>
    </row>
    <row r="40" spans="2:23" x14ac:dyDescent="0.2">
      <c r="B40" s="22"/>
      <c r="C40" s="22"/>
      <c r="D40" s="22"/>
      <c r="E40" s="22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4"/>
      <c r="Q40" s="23"/>
      <c r="R40" s="23"/>
      <c r="S40" s="34"/>
      <c r="U40" s="12"/>
      <c r="V40" s="13"/>
      <c r="W40" s="3"/>
    </row>
    <row r="41" spans="2:23" s="131" customFormat="1" ht="18.75" thickBot="1" x14ac:dyDescent="0.25">
      <c r="B41" s="220" t="s">
        <v>9</v>
      </c>
      <c r="C41" s="220"/>
      <c r="D41" s="220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13"/>
      <c r="U41" s="132"/>
      <c r="V41" s="133"/>
      <c r="W41" s="132"/>
    </row>
    <row r="42" spans="2:23" s="110" customFormat="1" ht="15" customHeight="1" thickBot="1" x14ac:dyDescent="0.25">
      <c r="B42" s="127" t="s">
        <v>31</v>
      </c>
      <c r="C42" s="127"/>
      <c r="D42" s="127"/>
      <c r="E42" s="127"/>
      <c r="F42" s="113"/>
      <c r="G42" s="113"/>
      <c r="H42" s="113"/>
      <c r="K42" s="113"/>
      <c r="L42" s="113"/>
      <c r="M42" s="113"/>
      <c r="N42" s="113"/>
      <c r="O42" s="113"/>
      <c r="P42" s="113"/>
      <c r="Q42" s="113"/>
      <c r="R42" s="113"/>
      <c r="S42" s="128">
        <f>O18</f>
        <v>0</v>
      </c>
      <c r="U42" s="113"/>
      <c r="V42" s="112"/>
      <c r="W42" s="113"/>
    </row>
    <row r="43" spans="2:23" s="110" customFormat="1" ht="15" customHeight="1" thickBot="1" x14ac:dyDescent="0.25">
      <c r="B43" s="127" t="s">
        <v>32</v>
      </c>
      <c r="C43" s="127"/>
      <c r="D43" s="127"/>
      <c r="E43" s="127"/>
      <c r="F43" s="113"/>
      <c r="G43" s="113"/>
      <c r="H43" s="113"/>
      <c r="K43" s="113"/>
      <c r="L43" s="113"/>
      <c r="M43" s="113"/>
      <c r="N43" s="113"/>
      <c r="O43" s="113"/>
      <c r="P43" s="113"/>
      <c r="Q43" s="113"/>
      <c r="R43" s="113"/>
      <c r="S43" s="128">
        <f>IF(S21&gt;P18,P18,S21)</f>
        <v>0</v>
      </c>
      <c r="U43" s="113"/>
      <c r="V43" s="112"/>
      <c r="W43" s="113"/>
    </row>
    <row r="44" spans="2:23" s="110" customFormat="1" ht="15" customHeight="1" thickBot="1" x14ac:dyDescent="0.25">
      <c r="B44" s="127" t="s">
        <v>81</v>
      </c>
      <c r="C44" s="127"/>
      <c r="D44" s="127"/>
      <c r="E44" s="127"/>
      <c r="F44" s="113"/>
      <c r="G44" s="113"/>
      <c r="H44" s="113"/>
      <c r="K44" s="113"/>
      <c r="L44" s="113"/>
      <c r="M44" s="113"/>
      <c r="N44" s="113"/>
      <c r="O44" s="113"/>
      <c r="P44" s="113"/>
      <c r="Q44" s="113"/>
      <c r="R44" s="113"/>
      <c r="S44" s="128">
        <f>IF(S22&gt;Q18,Q18,S22)</f>
        <v>0</v>
      </c>
      <c r="U44" s="113"/>
      <c r="V44" s="112"/>
      <c r="W44" s="113"/>
    </row>
    <row r="45" spans="2:23" s="110" customFormat="1" ht="15" customHeight="1" thickBot="1" x14ac:dyDescent="0.25">
      <c r="B45" s="127" t="s">
        <v>42</v>
      </c>
      <c r="C45" s="127"/>
      <c r="D45" s="127"/>
      <c r="E45" s="127"/>
      <c r="F45" s="113"/>
      <c r="G45" s="113"/>
      <c r="H45" s="113"/>
      <c r="K45" s="113"/>
      <c r="L45" s="113"/>
      <c r="M45" s="113"/>
      <c r="N45" s="113"/>
      <c r="O45" s="113"/>
      <c r="P45" s="113"/>
      <c r="Q45" s="113"/>
      <c r="R45" s="113"/>
      <c r="S45" s="128">
        <f>IF(S23&gt;R18,R18,S23)</f>
        <v>0</v>
      </c>
      <c r="U45" s="113"/>
      <c r="V45" s="114"/>
      <c r="W45" s="113"/>
    </row>
    <row r="46" spans="2:23" ht="13.5" thickBo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"/>
      <c r="R46" s="3"/>
      <c r="S46" s="34"/>
      <c r="U46" s="3"/>
      <c r="V46" s="13"/>
      <c r="W46" s="3"/>
    </row>
    <row r="47" spans="2:23" s="110" customFormat="1" ht="18.75" thickBot="1" x14ac:dyDescent="0.25">
      <c r="B47" s="219" t="s">
        <v>30</v>
      </c>
      <c r="C47" s="219"/>
      <c r="D47" s="219"/>
      <c r="E47" s="219"/>
      <c r="F47" s="219"/>
      <c r="G47" s="219"/>
      <c r="H47" s="219"/>
      <c r="I47" s="219"/>
      <c r="J47" s="219"/>
      <c r="K47" s="134"/>
      <c r="L47" s="134"/>
      <c r="M47" s="134"/>
      <c r="N47" s="134"/>
      <c r="O47" s="134"/>
      <c r="P47" s="134"/>
      <c r="Q47" s="134"/>
      <c r="R47" s="134"/>
      <c r="S47" s="135">
        <f>SUM(S42:S45)</f>
        <v>0</v>
      </c>
      <c r="U47" s="113"/>
      <c r="V47" s="133"/>
      <c r="W47" s="113"/>
    </row>
    <row r="48" spans="2:23" ht="13.5" thickBot="1" x14ac:dyDescent="0.25">
      <c r="C48" s="28"/>
      <c r="D48" s="29"/>
      <c r="E48" s="29"/>
      <c r="F48" s="29"/>
      <c r="G48" s="29"/>
      <c r="H48" s="29"/>
      <c r="I48" s="29"/>
      <c r="J48" s="29"/>
      <c r="K48" s="29"/>
      <c r="L48" s="3"/>
      <c r="M48" s="3"/>
      <c r="N48" s="3"/>
      <c r="O48" s="3"/>
      <c r="P48" s="3"/>
      <c r="Q48" s="3"/>
      <c r="R48" s="3"/>
      <c r="S48" s="3"/>
      <c r="T48" s="9"/>
      <c r="U48" s="3"/>
      <c r="V48" s="6"/>
      <c r="W48" s="3"/>
    </row>
    <row r="49" spans="2:23" s="110" customFormat="1" ht="18.75" thickBot="1" x14ac:dyDescent="0.25">
      <c r="B49" s="219" t="s">
        <v>56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136"/>
      <c r="P49" s="136"/>
      <c r="Q49" s="136"/>
      <c r="R49" s="137"/>
      <c r="S49" s="138">
        <f>IF(AC18&gt;0,((SUM(AC10:AC17)-SUMIF(E10:E17,Y7,AC10:AC17))/(SUM(AC10:AC17))),0)</f>
        <v>0</v>
      </c>
      <c r="U49" s="113"/>
      <c r="V49" s="133"/>
      <c r="W49" s="113"/>
    </row>
  </sheetData>
  <sheetProtection algorithmName="SHA-512" hashValue="va7Pt0WHOg/fPMWWLUEYXziuMLiRAL0Z1EiiNH05W5+1UseDcpe14gS608xztdWE5kWrg4J9tBW0NJ9i4oljPA==" saltValue="A7hruMUCo2LAiOG20pH6DQ==" spinCount="100000" sheet="1" selectLockedCells="1"/>
  <protectedRanges>
    <protectedRange sqref="B20:L20 C37 S21:S23 B35:C36 B38:C38 D35:R38 B40:R40 K18:L19 C39:R39 J10:L17 C10:I19 B29:R32 B18:B19 N10:N17" name="Bereich1"/>
    <protectedRange sqref="D1:E1" name="Bereich1_1"/>
  </protectedRanges>
  <mergeCells count="68">
    <mergeCell ref="B23:M23"/>
    <mergeCell ref="B21:O21"/>
    <mergeCell ref="M29:N29"/>
    <mergeCell ref="AC5:AC6"/>
    <mergeCell ref="B49:N49"/>
    <mergeCell ref="E8:E9"/>
    <mergeCell ref="B7:B9"/>
    <mergeCell ref="C7:C9"/>
    <mergeCell ref="D7:D9"/>
    <mergeCell ref="F7:G8"/>
    <mergeCell ref="H7:H9"/>
    <mergeCell ref="O35:P35"/>
    <mergeCell ref="O34:P34"/>
    <mergeCell ref="O36:P36"/>
    <mergeCell ref="O37:P37"/>
    <mergeCell ref="O38:P38"/>
    <mergeCell ref="I36:N36"/>
    <mergeCell ref="I38:N38"/>
    <mergeCell ref="I35:N35"/>
    <mergeCell ref="I34:N34"/>
    <mergeCell ref="B28:C28"/>
    <mergeCell ref="M28:N28"/>
    <mergeCell ref="D28:L28"/>
    <mergeCell ref="I37:N37"/>
    <mergeCell ref="B30:C30"/>
    <mergeCell ref="B31:C31"/>
    <mergeCell ref="D29:L29"/>
    <mergeCell ref="D30:L30"/>
    <mergeCell ref="D31:L31"/>
    <mergeCell ref="B29:C29"/>
    <mergeCell ref="S7:S9"/>
    <mergeCell ref="Z8:AA8"/>
    <mergeCell ref="B47:J47"/>
    <mergeCell ref="B41:D41"/>
    <mergeCell ref="M30:N30"/>
    <mergeCell ref="M31:N31"/>
    <mergeCell ref="B34:C34"/>
    <mergeCell ref="B35:C35"/>
    <mergeCell ref="B36:C36"/>
    <mergeCell ref="B38:C38"/>
    <mergeCell ref="B37:C37"/>
    <mergeCell ref="D34:H34"/>
    <mergeCell ref="D35:H35"/>
    <mergeCell ref="D36:H36"/>
    <mergeCell ref="D37:H37"/>
    <mergeCell ref="D38:H38"/>
    <mergeCell ref="A6:A9"/>
    <mergeCell ref="L18:M18"/>
    <mergeCell ref="B22:O22"/>
    <mergeCell ref="K6:L6"/>
    <mergeCell ref="I6:J6"/>
    <mergeCell ref="I7:J8"/>
    <mergeCell ref="K7:L8"/>
    <mergeCell ref="F6:G6"/>
    <mergeCell ref="B20:J20"/>
    <mergeCell ref="M7:R8"/>
    <mergeCell ref="B18:K18"/>
    <mergeCell ref="B19:K19"/>
    <mergeCell ref="B1:S1"/>
    <mergeCell ref="D2:Q2"/>
    <mergeCell ref="D3:S3"/>
    <mergeCell ref="V5:AB5"/>
    <mergeCell ref="V6:Y6"/>
    <mergeCell ref="B3:C3"/>
    <mergeCell ref="B5:I5"/>
    <mergeCell ref="B2:C2"/>
    <mergeCell ref="H4:J4"/>
    <mergeCell ref="K4:L4"/>
  </mergeCells>
  <phoneticPr fontId="0" type="noConversion"/>
  <conditionalFormatting sqref="M10">
    <cfRule type="cellIs" dxfId="27" priority="74" operator="greaterThan">
      <formula>N10*1.25</formula>
    </cfRule>
  </conditionalFormatting>
  <conditionalFormatting sqref="S49">
    <cfRule type="cellIs" dxfId="26" priority="69" operator="greaterThan">
      <formula>0.5</formula>
    </cfRule>
    <cfRule type="cellIs" dxfId="25" priority="70" operator="lessThanOrEqual">
      <formula>0.5</formula>
    </cfRule>
  </conditionalFormatting>
  <conditionalFormatting sqref="O10">
    <cfRule type="cellIs" dxfId="24" priority="53" operator="greaterThan">
      <formula>M10</formula>
    </cfRule>
    <cfRule type="cellIs" dxfId="23" priority="68" operator="greaterThan">
      <formula>N10</formula>
    </cfRule>
  </conditionalFormatting>
  <conditionalFormatting sqref="O11">
    <cfRule type="cellIs" dxfId="22" priority="51" operator="greaterThan">
      <formula>M11</formula>
    </cfRule>
    <cfRule type="cellIs" dxfId="21" priority="52" operator="greaterThan">
      <formula>N11</formula>
    </cfRule>
  </conditionalFormatting>
  <conditionalFormatting sqref="M14">
    <cfRule type="cellIs" dxfId="20" priority="36" operator="greaterThan">
      <formula>N14*1.25</formula>
    </cfRule>
  </conditionalFormatting>
  <conditionalFormatting sqref="O12">
    <cfRule type="cellIs" dxfId="19" priority="19" operator="greaterThan">
      <formula>M12</formula>
    </cfRule>
    <cfRule type="cellIs" dxfId="18" priority="20" operator="greaterThan">
      <formula>N12</formula>
    </cfRule>
  </conditionalFormatting>
  <conditionalFormatting sqref="O13">
    <cfRule type="cellIs" dxfId="17" priority="17" operator="greaterThan">
      <formula>M13</formula>
    </cfRule>
    <cfRule type="cellIs" dxfId="16" priority="18" operator="greaterThan">
      <formula>N13</formula>
    </cfRule>
  </conditionalFormatting>
  <conditionalFormatting sqref="O14">
    <cfRule type="cellIs" dxfId="15" priority="15" operator="greaterThan">
      <formula>M14</formula>
    </cfRule>
    <cfRule type="cellIs" dxfId="14" priority="16" operator="greaterThan">
      <formula>N14</formula>
    </cfRule>
  </conditionalFormatting>
  <conditionalFormatting sqref="O15">
    <cfRule type="cellIs" dxfId="13" priority="13" operator="greaterThan">
      <formula>M15</formula>
    </cfRule>
    <cfRule type="cellIs" dxfId="12" priority="14" operator="greaterThan">
      <formula>N15</formula>
    </cfRule>
  </conditionalFormatting>
  <conditionalFormatting sqref="O16">
    <cfRule type="cellIs" dxfId="11" priority="11" operator="greaterThan">
      <formula>M16</formula>
    </cfRule>
    <cfRule type="cellIs" dxfId="10" priority="12" operator="greaterThan">
      <formula>N16</formula>
    </cfRule>
  </conditionalFormatting>
  <conditionalFormatting sqref="O17">
    <cfRule type="cellIs" dxfId="9" priority="9" operator="greaterThan">
      <formula>M17</formula>
    </cfRule>
    <cfRule type="cellIs" dxfId="8" priority="10" operator="greaterThan">
      <formula>N17</formula>
    </cfRule>
  </conditionalFormatting>
  <conditionalFormatting sqref="M13">
    <cfRule type="cellIs" dxfId="7" priority="8" operator="greaterThan">
      <formula>N13*1.25</formula>
    </cfRule>
  </conditionalFormatting>
  <conditionalFormatting sqref="M12">
    <cfRule type="cellIs" dxfId="6" priority="7" operator="greaterThan">
      <formula>N12*1.25</formula>
    </cfRule>
  </conditionalFormatting>
  <conditionalFormatting sqref="M11">
    <cfRule type="cellIs" dxfId="5" priority="6" operator="greaterThan">
      <formula>N11*1.25</formula>
    </cfRule>
  </conditionalFormatting>
  <conditionalFormatting sqref="M15">
    <cfRule type="cellIs" dxfId="4" priority="5" operator="greaterThan">
      <formula>N15*1.25</formula>
    </cfRule>
  </conditionalFormatting>
  <conditionalFormatting sqref="M16">
    <cfRule type="cellIs" dxfId="3" priority="4" operator="greaterThan">
      <formula>N16*1.25</formula>
    </cfRule>
  </conditionalFormatting>
  <conditionalFormatting sqref="M17">
    <cfRule type="cellIs" dxfId="2" priority="3" operator="greaterThan">
      <formula>N17*1.25</formula>
    </cfRule>
  </conditionalFormatting>
  <conditionalFormatting sqref="S42">
    <cfRule type="cellIs" dxfId="1" priority="1" operator="greaterThan">
      <formula>$N$18</formula>
    </cfRule>
    <cfRule type="cellIs" dxfId="0" priority="2" operator="greaterThan">
      <formula>$N$18</formula>
    </cfRule>
  </conditionalFormatting>
  <dataValidations xWindow="1485" yWindow="675" count="5">
    <dataValidation allowBlank="1" showErrorMessage="1" promptTitle="Pauschale Büroerstausstattung" sqref="S46"/>
    <dataValidation type="list" allowBlank="1" showInputMessage="1" showErrorMessage="1" sqref="E10:E17">
      <formula1>"Nummer 1,Nummer 2,Nummer 3,Nummer 4"</formula1>
    </dataValidation>
    <dataValidation type="list" allowBlank="1" showInputMessage="1" showErrorMessage="1" sqref="D10:D17">
      <formula1>"m,w,d"</formula1>
    </dataValidation>
    <dataValidation type="list" allowBlank="1" showInputMessage="1" showErrorMessage="1" sqref="S10:S17">
      <formula1>"Wie in Spalte D (Anlagen beifügen), Andere Qualifikation (Anlagen beifügen!)"</formula1>
    </dataValidation>
    <dataValidation allowBlank="1" showErrorMessage="1" sqref="Q20:R24"/>
  </dataValidations>
  <printOptions horizontalCentered="1" verticalCentered="1"/>
  <pageMargins left="0.19685039370078741" right="0.19685039370078741" top="0.27559055118110237" bottom="0" header="0.19685039370078741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2020-12-02T14:42:27Z</cp:lastPrinted>
  <dcterms:created xsi:type="dcterms:W3CDTF">2004-10-25T07:14:37Z</dcterms:created>
  <dcterms:modified xsi:type="dcterms:W3CDTF">2022-09-22T11:46:36Z</dcterms:modified>
</cp:coreProperties>
</file>