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540" activeTab="0"/>
  </bookViews>
  <sheets>
    <sheet name="Personalentwicklung" sheetId="1" r:id="rId1"/>
  </sheets>
  <definedNames>
    <definedName name="_xlnm.Print_Area" localSheetId="0">'Personalentwicklung'!$A$1:$AE$15</definedName>
  </definedNames>
  <calcPr fullCalcOnLoad="1"/>
</workbook>
</file>

<file path=xl/sharedStrings.xml><?xml version="1.0" encoding="utf-8"?>
<sst xmlns="http://schemas.openxmlformats.org/spreadsheetml/2006/main" count="59" uniqueCount="42">
  <si>
    <t>Gibt es für die Freiwillige Feuerwehr in den Gemeinden genügend Nachwuchs?</t>
  </si>
  <si>
    <t>Gemeinde</t>
  </si>
  <si>
    <t>Einwohner der Jahrgänge</t>
  </si>
  <si>
    <t>Feuerwehrangehörige der Jahrgänge ... die in den nächsten
 10 Jahren ausscheiden und ersetzt werden müssen</t>
  </si>
  <si>
    <t>Anteil der Feuerwehrangehörigen am Jahrgang</t>
  </si>
  <si>
    <t xml:space="preserve">    -     -     -     -     -     -     -     -     -     -     -     -     -     -     -     -     -     -     -     -     -     -</t>
  </si>
  <si>
    <t>Anzahl der notwendigen Jugendlichen in der Gemeinde (gleiches Interesse an der Feuerwehr vorausgesetzt wie bei den alten Jahrgängen)</t>
  </si>
  <si>
    <t>Zahl der fehlenden Jugendlichen in der Gemeinde, die jetzt und in den nächsten Jahren in die aktive Wehr wechseln und bereits in der JF sein sollten</t>
  </si>
  <si>
    <r>
      <t>Feuerwehrangehörige der Jahrgänge</t>
    </r>
    <r>
      <rPr>
        <sz val="10"/>
        <rFont val="Arial"/>
        <family val="0"/>
      </rPr>
      <t xml:space="preserve"> ... die in den nächsten
10 Jahren ausscheiden und ersetzt werden müssen</t>
    </r>
  </si>
  <si>
    <t>Stadt</t>
  </si>
  <si>
    <t>Attendorn</t>
  </si>
  <si>
    <t>im Jahr</t>
  </si>
  <si>
    <t>fehlen</t>
  </si>
  <si>
    <t>je Jahrgang</t>
  </si>
  <si>
    <t>in Summe</t>
  </si>
  <si>
    <t>Die gelb unterlegten Zellen bitte vom Einwohnermeldeamt ausfüllen, die blau unterlegten Zellen bitte von der Feuerwehr ausfüllen. Die grau unterlegten Zellen füllen sich selbst aus.</t>
  </si>
  <si>
    <t>Darüber hinaus ist zu bedenken, dass die Mobilität weiter zunehmen wird. Ebenso wird das Desinteresse an einer ehrenamtlichen Tätigkeit zum Gemeinwohl größer. Alles spricht gegen die Freiwillige Feuerwehr, wenn Sie der Entwicklung nicht entgegen steuern. Jetzt müssen Sie die Konzepte entwickeln und erproben. In 10 Jahren ist es zu spät.</t>
  </si>
  <si>
    <t>Bitte beachten:</t>
  </si>
  <si>
    <t>Anzahl der 18-jährigen die bei gleichem Prozentsatz in die Feuerwehr gehen können</t>
  </si>
  <si>
    <t>Anteil der 60-jährigen Feuerwehrangehörigen am Jahrgang</t>
  </si>
  <si>
    <t>Zahl der fehlenden 18-jährigen Jugendlichen, bei gleichem Prozentwert, die bereits in der JF sein sollten</t>
  </si>
  <si>
    <t>Bezirk
Arnsberg
Erfassung Jan. 2007</t>
  </si>
  <si>
    <r>
      <t xml:space="preserve">bereinigte Personalentwicklung durch Berücksichtigung der gesellschaftlichen Rahmenbedingungen — </t>
    </r>
    <r>
      <rPr>
        <b/>
        <sz val="10"/>
        <color indexed="10"/>
        <rFont val="Arial"/>
        <family val="2"/>
      </rPr>
      <t>es fehlen</t>
    </r>
  </si>
  <si>
    <r>
      <t xml:space="preserve">positive Zahlen sind aktuell ein Überschuß an Jugendlichen — 
negative Zahlen sind aktuell ein </t>
    </r>
    <r>
      <rPr>
        <b/>
        <sz val="12"/>
        <color indexed="10"/>
        <rFont val="Arial"/>
        <family val="2"/>
      </rPr>
      <t>Fehlstand</t>
    </r>
    <r>
      <rPr>
        <sz val="12"/>
        <rFont val="Arial"/>
        <family val="0"/>
      </rPr>
      <t xml:space="preserve"> an Jugendlichen.</t>
    </r>
  </si>
  <si>
    <r>
      <t>Bedenken Sie</t>
    </r>
    <r>
      <rPr>
        <sz val="12"/>
        <color indexed="12"/>
        <rFont val="Arial"/>
        <family val="0"/>
      </rPr>
      <t>, von dem Jahrgang der heute 60-jährigen sind schon viele gestorben. Außerdem gab es damlas noch keine 10% Ausländer in unserem Land. Darüber hinaus sind auch damals keine Frauen in die Feuerwehr eingetreten. Berücksichtigt man dieses, liegt der Fehlstand heute über 50% höher als mit der einfachen Tabelle dargestellt wird.</t>
    </r>
  </si>
  <si>
    <t>Die Tabelle ist absichtlich sehr einfach gehalten worden um den Eingabeaufwand so gering wie möglich zu halten. Deshalb ist das Ergebnis nicht absolut genau und auch nicht absolut verläßlich, es ist vielmehr die Darstellung eines Trends, einer Entwicklung, die zum genauen hinsehen und handeln anregen soll.</t>
  </si>
  <si>
    <t>Dieses Problem wiederholt sich jedes Jahr.  Mal einer zuwenig, mal einer zuviel, mal zwei zuwenig. 
Das ist zwar nicht viel, da die Mitgliedschaft aber vom 18. bis zum 60. Lebensjahr dauert, sind das 42 Jahre immer einer oder 2 oder noch mehr. Das heißt es fehlen in absehbarer Zeit  42 vermutlich aber 80 bis 100 Feuerwehrangehörige. Einen solchen Verlust, von bis zu 50%, kann das Sicherheitssystem nicht verkraften.</t>
  </si>
  <si>
    <t>Die Autoren können auch keine allgemeine Lösung anbieten. Die regionalen Unterschiede sind einfach zu groß und zu vielfälltig. Jede Kommune muss daher individuelle Lösungen erarbeiten und umsetzen. So können Sie z.B. die Mitgliedszahlen der JF mit einpflegen und so auch beobachten ob genügend Jugendliche in der JF sind und wieviele davon dann wirklich übernommen werden wollen.</t>
  </si>
  <si>
    <t>Zahl der Jugendlichen in der Jugendabteilung</t>
  </si>
  <si>
    <t>tatsächlich aus der Jugendabteilung in die Einsatzabteilung gewechselte Jugendliche</t>
  </si>
  <si>
    <t>Beschreibung</t>
  </si>
  <si>
    <t>Bitte nur hier die aktuelle Jahreszahl eintragen,                                    
die anderen Jahreszahlen ändern sich dann entsprechend automatisch.</t>
  </si>
  <si>
    <t>Leertabelle zur Ermittlung der Personalentwicklung</t>
  </si>
  <si>
    <t xml:space="preserve">In der Beispielgemeinde (Bezirk Arnsberg, reale Zahlen der Erfassung 2007) lebten im Jahr 2009 noch 18.502 Bürger von dem Jahrgang 1949, 2009 60-jährig. </t>
  </si>
  <si>
    <t xml:space="preserve">Ebenso lebten 2009 18.232 Bürger des Jahrgangs 1991,  2009 18-jährig hier. </t>
  </si>
  <si>
    <t>Die 60-jährigen schieden aus der Feuerwehr aus, die 18-jährigen mußten in die Feuerwehr eintreten und die ausscheidenden in ihren Funktionen ersetzen.</t>
  </si>
  <si>
    <t xml:space="preserve">60-jährige Feuerwehrangehörige gab es 2009 180 die in 2009 ausgeschieden sind. </t>
  </si>
  <si>
    <t xml:space="preserve">Von den 2009 18-jährigen mußten also auch 180 Jugendliche in die Feuerwehr eintreten um die ausgeschiedenen ersetzen zu können. </t>
  </si>
  <si>
    <t>Unter der idealisierten Annahme, dass heute die Bereitschaft unter den Jugendlichen in die Feuerwehr einzutreten genau so groß ist wie vor 42 Jahren wird die Zahl der jetzt eintretenden errechnet. Wegen der negativen demogaphischen Entwicklung unserer Bevölkerung wird die Zahl zukünftig häufig geringer sein als notwendig. (Im Beispiel fehlten 3 Jugendliche)</t>
  </si>
  <si>
    <t>Bitte hier den Gemeindenamen eintragen</t>
  </si>
  <si>
    <r>
      <t>Warnhinweis:</t>
    </r>
    <r>
      <rPr>
        <sz val="10"/>
        <rFont val="Arial"/>
        <family val="0"/>
      </rPr>
      <t xml:space="preserve"> Wenn in Zukunft der Feuerschutz nach § 1 FSHG durch ehrenamtliche Einsatzkräfte nicht mehr sichergestellt werden kann, muss eine Gemeinde an deren Stelle hautamtliche Kräfte vorhalten.</t>
    </r>
  </si>
  <si>
    <t>Bitte immer die Einwohnerzahlen im Januar erfassen. Die aktuelle Jahreszahl bitte nur in der Überschrift anpassen.                   Die übrigen Jahreszahlen ändern sich dann automatisch.</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</si>
</sst>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000%"/>
  </numFmts>
  <fonts count="15">
    <font>
      <sz val="10"/>
      <name val="Arial"/>
      <family val="0"/>
    </font>
    <font>
      <u val="single"/>
      <sz val="10"/>
      <color indexed="12"/>
      <name val="Arial"/>
      <family val="0"/>
    </font>
    <font>
      <u val="single"/>
      <sz val="10"/>
      <color indexed="36"/>
      <name val="Arial"/>
      <family val="0"/>
    </font>
    <font>
      <sz val="8"/>
      <name val="Arial"/>
      <family val="0"/>
    </font>
    <font>
      <b/>
      <sz val="20"/>
      <name val="Arial"/>
      <family val="2"/>
    </font>
    <font>
      <b/>
      <sz val="10"/>
      <name val="Arial"/>
      <family val="2"/>
    </font>
    <font>
      <b/>
      <sz val="10"/>
      <color indexed="10"/>
      <name val="Arial"/>
      <family val="2"/>
    </font>
    <font>
      <b/>
      <sz val="10"/>
      <color indexed="12"/>
      <name val="Arial"/>
      <family val="2"/>
    </font>
    <font>
      <sz val="12"/>
      <name val="Arial"/>
      <family val="0"/>
    </font>
    <font>
      <b/>
      <sz val="12"/>
      <color indexed="10"/>
      <name val="Arial"/>
      <family val="2"/>
    </font>
    <font>
      <sz val="22"/>
      <color indexed="10"/>
      <name val="Arial"/>
      <family val="2"/>
    </font>
    <font>
      <b/>
      <sz val="20"/>
      <color indexed="12"/>
      <name val="Arial"/>
      <family val="2"/>
    </font>
    <font>
      <b/>
      <sz val="16"/>
      <color indexed="12"/>
      <name val="Arial"/>
      <family val="2"/>
    </font>
    <font>
      <sz val="12"/>
      <color indexed="12"/>
      <name val="Arial"/>
      <family val="0"/>
    </font>
    <font>
      <b/>
      <sz val="12"/>
      <color indexed="12"/>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s>
  <borders count="2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9">
    <xf numFmtId="0" fontId="0" fillId="0" borderId="0" xfId="0" applyAlignment="1">
      <alignment/>
    </xf>
    <xf numFmtId="1" fontId="0" fillId="2" borderId="0" xfId="0" applyNumberForma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Fill="1" applyBorder="1" applyAlignment="1">
      <alignment horizontal="center"/>
    </xf>
    <xf numFmtId="0" fontId="0" fillId="0"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4" borderId="6" xfId="0" applyFill="1" applyBorder="1" applyAlignment="1">
      <alignment horizontal="center"/>
    </xf>
    <xf numFmtId="1" fontId="6" fillId="5" borderId="7" xfId="0" applyNumberFormat="1" applyFont="1" applyFill="1" applyBorder="1" applyAlignment="1">
      <alignment horizontal="center" vertical="center" wrapText="1"/>
    </xf>
    <xf numFmtId="1" fontId="6" fillId="5" borderId="8" xfId="0" applyNumberFormat="1" applyFont="1" applyFill="1" applyBorder="1" applyAlignment="1">
      <alignment horizontal="center" vertical="center" wrapText="1"/>
    </xf>
    <xf numFmtId="1" fontId="0" fillId="5" borderId="0" xfId="0" applyNumberFormat="1" applyFont="1" applyFill="1" applyBorder="1" applyAlignment="1">
      <alignment horizontal="center" vertical="center"/>
    </xf>
    <xf numFmtId="0" fontId="0" fillId="0" borderId="1" xfId="0" applyFill="1" applyBorder="1" applyAlignment="1">
      <alignment horizontal="center"/>
    </xf>
    <xf numFmtId="1" fontId="0" fillId="5" borderId="9" xfId="0" applyNumberFormat="1" applyFont="1" applyFill="1" applyBorder="1" applyAlignment="1">
      <alignment horizontal="center" vertical="center"/>
    </xf>
    <xf numFmtId="10" fontId="0" fillId="2" borderId="0" xfId="0" applyNumberFormat="1" applyFill="1" applyBorder="1" applyAlignment="1">
      <alignment horizontal="right"/>
    </xf>
    <xf numFmtId="10" fontId="0" fillId="2" borderId="9" xfId="0" applyNumberFormat="1" applyFill="1" applyBorder="1" applyAlignment="1">
      <alignment horizontal="right"/>
    </xf>
    <xf numFmtId="2" fontId="0" fillId="2" borderId="0" xfId="0" applyNumberFormat="1" applyFill="1" applyBorder="1" applyAlignment="1">
      <alignment horizontal="center"/>
    </xf>
    <xf numFmtId="2" fontId="0" fillId="2" borderId="9" xfId="0" applyNumberFormat="1" applyFill="1" applyBorder="1" applyAlignment="1">
      <alignment horizontal="center"/>
    </xf>
    <xf numFmtId="0" fontId="0" fillId="5" borderId="4" xfId="0" applyFill="1" applyBorder="1" applyAlignment="1">
      <alignment horizontal="center"/>
    </xf>
    <xf numFmtId="0" fontId="0" fillId="5" borderId="10" xfId="0" applyFill="1" applyBorder="1" applyAlignment="1">
      <alignment horizontal="center"/>
    </xf>
    <xf numFmtId="0" fontId="0" fillId="5" borderId="6" xfId="0" applyFill="1" applyBorder="1" applyAlignment="1">
      <alignment horizontal="center"/>
    </xf>
    <xf numFmtId="2" fontId="7" fillId="2" borderId="0" xfId="0" applyNumberFormat="1" applyFont="1" applyFill="1" applyBorder="1" applyAlignment="1">
      <alignment horizontal="center"/>
    </xf>
    <xf numFmtId="2" fontId="7" fillId="2" borderId="9" xfId="0" applyNumberFormat="1" applyFont="1" applyFill="1" applyBorder="1" applyAlignment="1">
      <alignment horizontal="center"/>
    </xf>
    <xf numFmtId="0" fontId="0" fillId="3" borderId="10" xfId="0" applyFill="1" applyBorder="1" applyAlignment="1">
      <alignment horizontal="center"/>
    </xf>
    <xf numFmtId="0" fontId="0" fillId="4" borderId="11" xfId="0" applyFill="1" applyBorder="1" applyAlignment="1">
      <alignment horizontal="center"/>
    </xf>
    <xf numFmtId="1" fontId="6" fillId="2" borderId="0" xfId="0" applyNumberFormat="1" applyFont="1" applyFill="1" applyBorder="1" applyAlignment="1">
      <alignment horizontal="center" vertical="center" wrapText="1"/>
    </xf>
    <xf numFmtId="1" fontId="6" fillId="2" borderId="9" xfId="0" applyNumberFormat="1" applyFont="1" applyFill="1" applyBorder="1" applyAlignment="1">
      <alignment horizontal="center" vertical="center" wrapText="1"/>
    </xf>
    <xf numFmtId="1" fontId="0" fillId="2" borderId="9" xfId="0" applyNumberFormat="1" applyFill="1" applyBorder="1" applyAlignment="1">
      <alignment horizontal="center"/>
    </xf>
    <xf numFmtId="1" fontId="7" fillId="2" borderId="7" xfId="0" applyNumberFormat="1" applyFont="1" applyFill="1" applyBorder="1" applyAlignment="1">
      <alignment horizontal="center"/>
    </xf>
    <xf numFmtId="1" fontId="7" fillId="2" borderId="8" xfId="0" applyNumberFormat="1" applyFont="1" applyFill="1" applyBorder="1" applyAlignment="1">
      <alignment horizontal="center"/>
    </xf>
    <xf numFmtId="169" fontId="3" fillId="2" borderId="0" xfId="0" applyNumberFormat="1" applyFont="1" applyFill="1" applyBorder="1" applyAlignment="1">
      <alignment horizontal="center"/>
    </xf>
    <xf numFmtId="169" fontId="3" fillId="2" borderId="9" xfId="0" applyNumberFormat="1" applyFont="1" applyFill="1" applyBorder="1" applyAlignment="1">
      <alignment horizontal="center"/>
    </xf>
    <xf numFmtId="169" fontId="3" fillId="0" borderId="12"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0" fontId="0" fillId="0" borderId="14" xfId="0" applyFill="1" applyBorder="1" applyAlignment="1">
      <alignment horizontal="center"/>
    </xf>
    <xf numFmtId="1" fontId="6" fillId="0" borderId="15"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1" fontId="7" fillId="0" borderId="15" xfId="0" applyNumberFormat="1" applyFont="1" applyFill="1" applyBorder="1" applyAlignment="1">
      <alignment horizontal="center" vertical="center" wrapText="1"/>
    </xf>
    <xf numFmtId="1" fontId="7" fillId="0" borderId="11" xfId="0" applyNumberFormat="1" applyFont="1" applyFill="1" applyBorder="1" applyAlignment="1">
      <alignment horizontal="center" vertical="center" wrapText="1"/>
    </xf>
    <xf numFmtId="0" fontId="0" fillId="0" borderId="0" xfId="0" applyBorder="1" applyAlignment="1">
      <alignment/>
    </xf>
    <xf numFmtId="1" fontId="7" fillId="0" borderId="17" xfId="0" applyNumberFormat="1" applyFont="1" applyFill="1" applyBorder="1" applyAlignment="1">
      <alignment horizontal="center" vertical="center" wrapText="1"/>
    </xf>
    <xf numFmtId="1" fontId="7" fillId="0" borderId="18" xfId="0" applyNumberFormat="1" applyFont="1" applyFill="1" applyBorder="1" applyAlignment="1">
      <alignment horizontal="center" vertical="center" wrapText="1"/>
    </xf>
    <xf numFmtId="1" fontId="7" fillId="0" borderId="16" xfId="0" applyNumberFormat="1" applyFont="1" applyFill="1" applyBorder="1" applyAlignment="1">
      <alignment horizontal="center" vertical="center" wrapText="1"/>
    </xf>
    <xf numFmtId="0" fontId="0" fillId="0" borderId="0" xfId="0" applyAlignment="1">
      <alignment vertical="center"/>
    </xf>
    <xf numFmtId="0" fontId="12" fillId="0" borderId="0" xfId="0" applyFont="1" applyAlignment="1">
      <alignment horizontal="left" vertical="center"/>
    </xf>
    <xf numFmtId="0" fontId="0" fillId="0" borderId="19" xfId="0"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0" fillId="0" borderId="17" xfId="0" applyBorder="1" applyAlignment="1">
      <alignment horizontal="right" vertical="center"/>
    </xf>
    <xf numFmtId="49" fontId="0" fillId="0" borderId="12" xfId="0" applyNumberFormat="1" applyFill="1" applyBorder="1" applyAlignment="1">
      <alignment vertical="center"/>
    </xf>
    <xf numFmtId="49" fontId="0" fillId="0" borderId="13" xfId="0" applyNumberFormat="1" applyFill="1" applyBorder="1" applyAlignment="1">
      <alignment vertical="center"/>
    </xf>
    <xf numFmtId="0" fontId="0" fillId="0" borderId="21" xfId="0"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Fill="1" applyBorder="1" applyAlignment="1">
      <alignment horizontal="center" vertical="center" wrapText="1" shrinkToFit="1"/>
    </xf>
    <xf numFmtId="0" fontId="0" fillId="0" borderId="24" xfId="0" applyFill="1" applyBorder="1" applyAlignment="1">
      <alignment horizontal="center" vertical="center" wrapText="1" shrinkToFit="1"/>
    </xf>
    <xf numFmtId="0" fontId="0" fillId="0" borderId="25" xfId="0" applyFill="1" applyBorder="1" applyAlignment="1">
      <alignment horizontal="center" vertical="center" wrapText="1" shrinkToFit="1"/>
    </xf>
    <xf numFmtId="0" fontId="0" fillId="0" borderId="14" xfId="0" applyBorder="1" applyAlignment="1">
      <alignment horizontal="right" vertical="center"/>
    </xf>
    <xf numFmtId="0" fontId="0" fillId="0" borderId="0" xfId="0" applyFill="1" applyBorder="1" applyAlignment="1">
      <alignment horizontal="right"/>
    </xf>
    <xf numFmtId="0" fontId="0" fillId="0" borderId="9" xfId="0" applyFill="1" applyBorder="1" applyAlignment="1">
      <alignment horizontal="right"/>
    </xf>
    <xf numFmtId="0" fontId="0" fillId="0" borderId="26" xfId="0" applyFill="1" applyBorder="1" applyAlignment="1">
      <alignment horizontal="right"/>
    </xf>
    <xf numFmtId="0" fontId="0" fillId="0" borderId="15" xfId="0" applyFill="1" applyBorder="1" applyAlignment="1">
      <alignment horizontal="right"/>
    </xf>
    <xf numFmtId="0" fontId="0" fillId="0" borderId="7" xfId="0" applyFill="1" applyBorder="1" applyAlignment="1">
      <alignment horizontal="right"/>
    </xf>
    <xf numFmtId="0" fontId="0" fillId="0" borderId="27" xfId="0" applyBorder="1" applyAlignment="1">
      <alignment horizontal="right"/>
    </xf>
    <xf numFmtId="0" fontId="0" fillId="0" borderId="0" xfId="0" applyBorder="1" applyAlignment="1">
      <alignment horizontal="right"/>
    </xf>
    <xf numFmtId="0" fontId="0" fillId="0" borderId="9" xfId="0" applyBorder="1" applyAlignment="1">
      <alignment horizontal="right"/>
    </xf>
    <xf numFmtId="0" fontId="0" fillId="0" borderId="27" xfId="0" applyBorder="1" applyAlignment="1">
      <alignment horizontal="right" vertical="center"/>
    </xf>
    <xf numFmtId="0" fontId="0" fillId="0" borderId="0" xfId="0" applyBorder="1" applyAlignment="1">
      <alignment horizontal="right" vertical="center"/>
    </xf>
    <xf numFmtId="0" fontId="0" fillId="0" borderId="9" xfId="0" applyBorder="1" applyAlignment="1">
      <alignment horizontal="right" vertical="center"/>
    </xf>
    <xf numFmtId="1" fontId="6" fillId="5" borderId="0" xfId="0" applyNumberFormat="1" applyFont="1" applyFill="1" applyBorder="1" applyAlignment="1">
      <alignment horizontal="center" vertical="center"/>
    </xf>
    <xf numFmtId="1" fontId="6" fillId="5" borderId="0" xfId="0" applyNumberFormat="1" applyFont="1" applyFill="1" applyBorder="1" applyAlignment="1">
      <alignment horizontal="center" vertical="center" wrapText="1"/>
    </xf>
    <xf numFmtId="0" fontId="0" fillId="0" borderId="22" xfId="0" applyFill="1" applyBorder="1" applyAlignment="1">
      <alignment horizontal="right"/>
    </xf>
    <xf numFmtId="1" fontId="6" fillId="5" borderId="9" xfId="0" applyNumberFormat="1" applyFont="1" applyFill="1" applyBorder="1" applyAlignment="1">
      <alignment horizontal="center" vertical="center" wrapText="1"/>
    </xf>
    <xf numFmtId="0" fontId="0" fillId="0" borderId="26" xfId="0" applyBorder="1" applyAlignment="1">
      <alignment horizontal="right" vertical="center"/>
    </xf>
    <xf numFmtId="0" fontId="0" fillId="0" borderId="15" xfId="0" applyBorder="1" applyAlignment="1">
      <alignment horizontal="right" vertical="center"/>
    </xf>
    <xf numFmtId="0" fontId="0" fillId="0" borderId="28" xfId="0" applyBorder="1" applyAlignment="1">
      <alignment horizontal="right" vertical="center"/>
    </xf>
    <xf numFmtId="0" fontId="0" fillId="0" borderId="22" xfId="0" applyBorder="1" applyAlignment="1">
      <alignment horizontal="right" vertical="center"/>
    </xf>
    <xf numFmtId="0" fontId="0" fillId="0" borderId="7" xfId="0"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0" fillId="0" borderId="8" xfId="0" applyBorder="1" applyAlignment="1">
      <alignment horizontal="right"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7" xfId="0" applyBorder="1" applyAlignment="1">
      <alignment/>
    </xf>
    <xf numFmtId="0" fontId="0" fillId="2" borderId="0" xfId="0" applyFill="1" applyBorder="1" applyAlignment="1">
      <alignment/>
    </xf>
    <xf numFmtId="0" fontId="5" fillId="2" borderId="2" xfId="0" applyFont="1" applyFill="1" applyBorder="1" applyAlignment="1">
      <alignment horizontal="center" vertical="center" wrapText="1"/>
    </xf>
    <xf numFmtId="0" fontId="0" fillId="0" borderId="0" xfId="0" applyAlignment="1">
      <alignment/>
    </xf>
    <xf numFmtId="0" fontId="12" fillId="0" borderId="0" xfId="0" applyFont="1" applyAlignment="1">
      <alignment horizontal="right" vertical="center"/>
    </xf>
    <xf numFmtId="0" fontId="0" fillId="0" borderId="0" xfId="0" applyFont="1" applyAlignment="1">
      <alignment horizontal="right" vertical="center" wrapText="1"/>
    </xf>
    <xf numFmtId="0" fontId="0" fillId="0" borderId="0" xfId="0" applyFont="1" applyAlignment="1">
      <alignment horizontal="right" vertical="center"/>
    </xf>
    <xf numFmtId="0" fontId="11" fillId="2" borderId="0" xfId="0" applyFont="1" applyFill="1" applyBorder="1" applyAlignment="1">
      <alignment horizontal="center" vertical="center"/>
    </xf>
    <xf numFmtId="0" fontId="8" fillId="2" borderId="0" xfId="0" applyFont="1" applyFill="1" applyBorder="1" applyAlignment="1">
      <alignment vertical="center" wrapText="1"/>
    </xf>
    <xf numFmtId="0" fontId="9" fillId="2" borderId="0" xfId="0" applyFont="1" applyFill="1" applyBorder="1" applyAlignment="1">
      <alignment vertical="center" wrapText="1"/>
    </xf>
    <xf numFmtId="0" fontId="13" fillId="2" borderId="0" xfId="0" applyFont="1" applyFill="1" applyBorder="1" applyAlignment="1">
      <alignment vertical="center" wrapText="1"/>
    </xf>
    <xf numFmtId="0" fontId="14" fillId="2" borderId="0" xfId="0" applyFont="1" applyFill="1" applyBorder="1" applyAlignment="1">
      <alignment vertical="center" wrapText="1"/>
    </xf>
    <xf numFmtId="0" fontId="5" fillId="2" borderId="0" xfId="0" applyFont="1" applyFill="1" applyAlignment="1">
      <alignment vertical="center"/>
    </xf>
    <xf numFmtId="0" fontId="0" fillId="2" borderId="0" xfId="0" applyFill="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36</xdr:row>
      <xdr:rowOff>0</xdr:rowOff>
    </xdr:from>
    <xdr:to>
      <xdr:col>0</xdr:col>
      <xdr:colOff>600075</xdr:colOff>
      <xdr:row>36</xdr:row>
      <xdr:rowOff>276225</xdr:rowOff>
    </xdr:to>
    <xdr:sp>
      <xdr:nvSpPr>
        <xdr:cNvPr id="1" name="AutoShape 5"/>
        <xdr:cNvSpPr>
          <a:spLocks/>
        </xdr:cNvSpPr>
      </xdr:nvSpPr>
      <xdr:spPr>
        <a:xfrm rot="16200000">
          <a:off x="104775" y="8905875"/>
          <a:ext cx="495300" cy="276225"/>
        </a:xfrm>
        <a:prstGeom prst="leftArrow">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xdr:row>
      <xdr:rowOff>142875</xdr:rowOff>
    </xdr:from>
    <xdr:to>
      <xdr:col>5</xdr:col>
      <xdr:colOff>247650</xdr:colOff>
      <xdr:row>12</xdr:row>
      <xdr:rowOff>85725</xdr:rowOff>
    </xdr:to>
    <xdr:sp>
      <xdr:nvSpPr>
        <xdr:cNvPr id="2" name="AutoShape 1"/>
        <xdr:cNvSpPr>
          <a:spLocks/>
        </xdr:cNvSpPr>
      </xdr:nvSpPr>
      <xdr:spPr>
        <a:xfrm rot="21033270">
          <a:off x="942975" y="1162050"/>
          <a:ext cx="2038350" cy="1095375"/>
        </a:xfrm>
        <a:prstGeom prst="cloudCallout">
          <a:avLst>
            <a:gd name="adj1" fmla="val 4347620"/>
            <a:gd name="adj2" fmla="val -5204472"/>
          </a:avLst>
        </a:prstGeom>
        <a:solidFill>
          <a:srgbClr val="FFFF00"/>
        </a:solidFill>
        <a:ln w="25400" cmpd="sng">
          <a:solidFill>
            <a:srgbClr val="FF0000"/>
          </a:solidFill>
          <a:prstDash val="sysDash"/>
          <a:headEnd type="none"/>
          <a:tailEnd type="none"/>
        </a:ln>
      </xdr:spPr>
      <xdr:txBody>
        <a:bodyPr vertOverflow="clip" wrap="square"/>
        <a:p>
          <a:pPr algn="l">
            <a:defRPr/>
          </a:pPr>
          <a:r>
            <a:rPr lang="en-US" cap="none" sz="2200" b="0" i="0" u="none" baseline="0">
              <a:solidFill>
                <a:srgbClr val="FF0000"/>
              </a:solidFill>
              <a:latin typeface="Arial"/>
              <a:ea typeface="Arial"/>
              <a:cs typeface="Arial"/>
            </a:rPr>
            <a:t>Beispiel</a:t>
          </a:r>
        </a:p>
      </xdr:txBody>
    </xdr:sp>
    <xdr:clientData/>
  </xdr:twoCellAnchor>
  <xdr:twoCellAnchor>
    <xdr:from>
      <xdr:col>20</xdr:col>
      <xdr:colOff>295275</xdr:colOff>
      <xdr:row>34</xdr:row>
      <xdr:rowOff>76200</xdr:rowOff>
    </xdr:from>
    <xdr:to>
      <xdr:col>21</xdr:col>
      <xdr:colOff>552450</xdr:colOff>
      <xdr:row>34</xdr:row>
      <xdr:rowOff>342900</xdr:rowOff>
    </xdr:to>
    <xdr:sp>
      <xdr:nvSpPr>
        <xdr:cNvPr id="3" name="AutoShape 4"/>
        <xdr:cNvSpPr>
          <a:spLocks/>
        </xdr:cNvSpPr>
      </xdr:nvSpPr>
      <xdr:spPr>
        <a:xfrm>
          <a:off x="10982325" y="8572500"/>
          <a:ext cx="838200" cy="266700"/>
        </a:xfrm>
        <a:prstGeom prst="lef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333375</xdr:colOff>
      <xdr:row>25</xdr:row>
      <xdr:rowOff>142875</xdr:rowOff>
    </xdr:from>
    <xdr:to>
      <xdr:col>14</xdr:col>
      <xdr:colOff>19050</xdr:colOff>
      <xdr:row>25</xdr:row>
      <xdr:rowOff>285750</xdr:rowOff>
    </xdr:to>
    <xdr:sp>
      <xdr:nvSpPr>
        <xdr:cNvPr id="4" name="AutoShape 6"/>
        <xdr:cNvSpPr>
          <a:spLocks/>
        </xdr:cNvSpPr>
      </xdr:nvSpPr>
      <xdr:spPr>
        <a:xfrm>
          <a:off x="6953250" y="5667375"/>
          <a:ext cx="266700" cy="142875"/>
        </a:xfrm>
        <a:prstGeom prst="lef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205"/>
  <sheetViews>
    <sheetView tabSelected="1" zoomScale="65" zoomScaleNormal="65" workbookViewId="0" topLeftCell="A1">
      <selection activeCell="A30" sqref="A30:AE30"/>
    </sheetView>
  </sheetViews>
  <sheetFormatPr defaultColWidth="11.421875" defaultRowHeight="12.75"/>
  <cols>
    <col min="1" max="1" width="13.00390625" style="0" customWidth="1"/>
    <col min="2" max="11" width="7.00390625" style="0" bestFit="1" customWidth="1"/>
    <col min="12" max="12" width="7.57421875" style="0" customWidth="1"/>
    <col min="13" max="21" width="8.7109375" style="0" bestFit="1" customWidth="1"/>
    <col min="22" max="22" width="9.57421875" style="0" bestFit="1" customWidth="1"/>
    <col min="23" max="24" width="9.140625" style="0" customWidth="1"/>
    <col min="25" max="25" width="9.421875" style="0" customWidth="1"/>
    <col min="26" max="30" width="9.57421875" style="0" bestFit="1" customWidth="1"/>
    <col min="31" max="31" width="9.140625" style="0" customWidth="1"/>
  </cols>
  <sheetData>
    <row r="1" spans="1:31" ht="12.7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13.5" thickBo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1" ht="27" customHeight="1">
      <c r="A3" s="52" t="s">
        <v>1</v>
      </c>
      <c r="B3" s="55" t="s">
        <v>2</v>
      </c>
      <c r="C3" s="56"/>
      <c r="D3" s="56"/>
      <c r="E3" s="56"/>
      <c r="F3" s="56"/>
      <c r="G3" s="56"/>
      <c r="H3" s="56"/>
      <c r="I3" s="56"/>
      <c r="J3" s="56"/>
      <c r="K3" s="57"/>
      <c r="L3" s="61" t="s">
        <v>3</v>
      </c>
      <c r="M3" s="62"/>
      <c r="N3" s="62"/>
      <c r="O3" s="62"/>
      <c r="P3" s="62"/>
      <c r="Q3" s="62"/>
      <c r="R3" s="62"/>
      <c r="S3" s="62"/>
      <c r="T3" s="62"/>
      <c r="U3" s="63"/>
      <c r="V3" s="55" t="s">
        <v>2</v>
      </c>
      <c r="W3" s="56"/>
      <c r="X3" s="56"/>
      <c r="Y3" s="56"/>
      <c r="Z3" s="56"/>
      <c r="AA3" s="56"/>
      <c r="AB3" s="56"/>
      <c r="AC3" s="56"/>
      <c r="AD3" s="56"/>
      <c r="AE3" s="57"/>
    </row>
    <row r="4" spans="1:31" ht="13.5" customHeight="1" thickBot="1">
      <c r="A4" s="53"/>
      <c r="B4" s="58"/>
      <c r="C4" s="59"/>
      <c r="D4" s="59"/>
      <c r="E4" s="59"/>
      <c r="F4" s="59"/>
      <c r="G4" s="59"/>
      <c r="H4" s="59"/>
      <c r="I4" s="59"/>
      <c r="J4" s="59"/>
      <c r="K4" s="60"/>
      <c r="L4" s="64"/>
      <c r="M4" s="65"/>
      <c r="N4" s="65"/>
      <c r="O4" s="65"/>
      <c r="P4" s="65"/>
      <c r="Q4" s="65"/>
      <c r="R4" s="65"/>
      <c r="S4" s="65"/>
      <c r="T4" s="65"/>
      <c r="U4" s="66"/>
      <c r="V4" s="58"/>
      <c r="W4" s="59"/>
      <c r="X4" s="59"/>
      <c r="Y4" s="59"/>
      <c r="Z4" s="59"/>
      <c r="AA4" s="59"/>
      <c r="AB4" s="59"/>
      <c r="AC4" s="59"/>
      <c r="AD4" s="59"/>
      <c r="AE4" s="60"/>
    </row>
    <row r="5" spans="1:31" ht="13.5" thickBot="1">
      <c r="A5" s="54"/>
      <c r="B5" s="16">
        <v>1947</v>
      </c>
      <c r="C5" s="5">
        <v>1948</v>
      </c>
      <c r="D5" s="5">
        <v>1949</v>
      </c>
      <c r="E5" s="5">
        <v>1950</v>
      </c>
      <c r="F5" s="5">
        <v>1951</v>
      </c>
      <c r="G5" s="5">
        <v>1952</v>
      </c>
      <c r="H5" s="5">
        <v>1953</v>
      </c>
      <c r="I5" s="5">
        <v>1954</v>
      </c>
      <c r="J5" s="5">
        <v>1955</v>
      </c>
      <c r="K5" s="6">
        <v>1956</v>
      </c>
      <c r="L5" s="5">
        <v>1947</v>
      </c>
      <c r="M5" s="5">
        <v>1948</v>
      </c>
      <c r="N5" s="5">
        <v>1949</v>
      </c>
      <c r="O5" s="5">
        <v>1950</v>
      </c>
      <c r="P5" s="5">
        <v>1951</v>
      </c>
      <c r="Q5" s="5">
        <v>1952</v>
      </c>
      <c r="R5" s="5">
        <v>1953</v>
      </c>
      <c r="S5" s="5">
        <v>1954</v>
      </c>
      <c r="T5" s="5">
        <v>1955</v>
      </c>
      <c r="U5" s="6">
        <v>1956</v>
      </c>
      <c r="V5" s="16">
        <v>1989</v>
      </c>
      <c r="W5" s="5">
        <v>1990</v>
      </c>
      <c r="X5" s="5">
        <v>1991</v>
      </c>
      <c r="Y5" s="5">
        <v>1992</v>
      </c>
      <c r="Z5" s="5">
        <v>1993</v>
      </c>
      <c r="AA5" s="5">
        <v>1994</v>
      </c>
      <c r="AB5" s="5">
        <v>1995</v>
      </c>
      <c r="AC5" s="5">
        <v>1996</v>
      </c>
      <c r="AD5" s="5">
        <v>1997</v>
      </c>
      <c r="AE5" s="6">
        <v>1998</v>
      </c>
    </row>
    <row r="6" spans="1:31" ht="12.75">
      <c r="A6" s="102" t="s">
        <v>21</v>
      </c>
      <c r="B6" s="22">
        <v>15864</v>
      </c>
      <c r="C6" s="22">
        <v>16990</v>
      </c>
      <c r="D6" s="22">
        <v>18502</v>
      </c>
      <c r="E6" s="22">
        <v>18732</v>
      </c>
      <c r="F6" s="22">
        <v>19034</v>
      </c>
      <c r="G6" s="22">
        <v>19582</v>
      </c>
      <c r="H6" s="22">
        <v>19781</v>
      </c>
      <c r="I6" s="22">
        <v>20634</v>
      </c>
      <c r="J6" s="22">
        <v>20984</v>
      </c>
      <c r="K6" s="24">
        <v>21510</v>
      </c>
      <c r="L6" s="10">
        <v>149</v>
      </c>
      <c r="M6" s="10">
        <v>176</v>
      </c>
      <c r="N6" s="10">
        <v>180</v>
      </c>
      <c r="O6" s="10">
        <v>157</v>
      </c>
      <c r="P6" s="10">
        <v>175</v>
      </c>
      <c r="Q6" s="10">
        <v>214</v>
      </c>
      <c r="R6" s="10">
        <v>227</v>
      </c>
      <c r="S6" s="10">
        <v>235</v>
      </c>
      <c r="T6" s="10">
        <v>221</v>
      </c>
      <c r="U6" s="28">
        <v>247</v>
      </c>
      <c r="V6" s="23">
        <v>18076</v>
      </c>
      <c r="W6" s="22">
        <v>18700</v>
      </c>
      <c r="X6" s="22">
        <v>18232</v>
      </c>
      <c r="Y6" s="22">
        <v>17714</v>
      </c>
      <c r="Z6" s="22">
        <v>17156</v>
      </c>
      <c r="AA6" s="22">
        <v>16488</v>
      </c>
      <c r="AB6" s="22">
        <v>15739</v>
      </c>
      <c r="AC6" s="22">
        <v>16052</v>
      </c>
      <c r="AD6" s="22">
        <v>16229</v>
      </c>
      <c r="AE6" s="24">
        <v>15526</v>
      </c>
    </row>
    <row r="7" spans="1:31" ht="12.75">
      <c r="A7" s="103"/>
      <c r="B7" s="78" t="s">
        <v>19</v>
      </c>
      <c r="C7" s="78"/>
      <c r="D7" s="78"/>
      <c r="E7" s="78"/>
      <c r="F7" s="78"/>
      <c r="G7" s="78"/>
      <c r="H7" s="78"/>
      <c r="I7" s="78"/>
      <c r="J7" s="78"/>
      <c r="K7" s="79"/>
      <c r="L7" s="34">
        <f aca="true" t="shared" si="0" ref="L7:U7">(100/B6*L6)/100</f>
        <v>0.009392334846192637</v>
      </c>
      <c r="M7" s="34">
        <f t="shared" si="0"/>
        <v>0.010359034726309592</v>
      </c>
      <c r="N7" s="34">
        <f t="shared" si="0"/>
        <v>0.009728677980758837</v>
      </c>
      <c r="O7" s="34">
        <f t="shared" si="0"/>
        <v>0.008381379457612642</v>
      </c>
      <c r="P7" s="34">
        <f t="shared" si="0"/>
        <v>0.009194073762740361</v>
      </c>
      <c r="Q7" s="34">
        <f t="shared" si="0"/>
        <v>0.010928403635992236</v>
      </c>
      <c r="R7" s="34">
        <f t="shared" si="0"/>
        <v>0.011475658460138517</v>
      </c>
      <c r="S7" s="34">
        <f t="shared" si="0"/>
        <v>0.01138896966172337</v>
      </c>
      <c r="T7" s="34">
        <f t="shared" si="0"/>
        <v>0.010531833778116662</v>
      </c>
      <c r="U7" s="35">
        <f t="shared" si="0"/>
        <v>0.011483031148303116</v>
      </c>
      <c r="V7" s="36"/>
      <c r="W7" s="36"/>
      <c r="X7" s="36"/>
      <c r="Y7" s="36"/>
      <c r="Z7" s="36"/>
      <c r="AA7" s="36"/>
      <c r="AB7" s="36"/>
      <c r="AC7" s="36"/>
      <c r="AD7" s="36"/>
      <c r="AE7" s="37"/>
    </row>
    <row r="8" spans="1:31" ht="12.75">
      <c r="A8" s="103"/>
      <c r="B8" s="80" t="s">
        <v>18</v>
      </c>
      <c r="C8" s="81"/>
      <c r="D8" s="81"/>
      <c r="E8" s="81"/>
      <c r="F8" s="81"/>
      <c r="G8" s="81"/>
      <c r="H8" s="81"/>
      <c r="I8" s="81"/>
      <c r="J8" s="81"/>
      <c r="K8" s="81"/>
      <c r="L8" s="81"/>
      <c r="M8" s="81"/>
      <c r="N8" s="81"/>
      <c r="O8" s="81"/>
      <c r="P8" s="81"/>
      <c r="Q8" s="81"/>
      <c r="R8" s="81"/>
      <c r="S8" s="81"/>
      <c r="T8" s="81"/>
      <c r="U8" s="81"/>
      <c r="V8" s="1">
        <f aca="true" t="shared" si="1" ref="V8:AE8">V6/100*L7*100</f>
        <v>169.77584467977812</v>
      </c>
      <c r="W8" s="1">
        <f t="shared" si="1"/>
        <v>193.71394938198935</v>
      </c>
      <c r="X8" s="1">
        <f t="shared" si="1"/>
        <v>177.3732569451951</v>
      </c>
      <c r="Y8" s="1">
        <f t="shared" si="1"/>
        <v>148.4677557121503</v>
      </c>
      <c r="Z8" s="1">
        <f t="shared" si="1"/>
        <v>157.73352947357364</v>
      </c>
      <c r="AA8" s="1">
        <f t="shared" si="1"/>
        <v>180.18751915023998</v>
      </c>
      <c r="AB8" s="1">
        <f t="shared" si="1"/>
        <v>180.61538850412012</v>
      </c>
      <c r="AC8" s="1">
        <f t="shared" si="1"/>
        <v>182.81574100998355</v>
      </c>
      <c r="AD8" s="1">
        <f t="shared" si="1"/>
        <v>170.9211303850553</v>
      </c>
      <c r="AE8" s="31">
        <f t="shared" si="1"/>
        <v>178.28554160855415</v>
      </c>
    </row>
    <row r="9" spans="1:31" ht="13.5" thickBot="1">
      <c r="A9" s="103"/>
      <c r="B9" s="82" t="s">
        <v>20</v>
      </c>
      <c r="C9" s="82"/>
      <c r="D9" s="82"/>
      <c r="E9" s="82"/>
      <c r="F9" s="82"/>
      <c r="G9" s="82"/>
      <c r="H9" s="82"/>
      <c r="I9" s="82"/>
      <c r="J9" s="82"/>
      <c r="K9" s="82"/>
      <c r="L9" s="82"/>
      <c r="M9" s="82"/>
      <c r="N9" s="82"/>
      <c r="O9" s="82"/>
      <c r="P9" s="82"/>
      <c r="Q9" s="82"/>
      <c r="R9" s="82"/>
      <c r="S9" s="82"/>
      <c r="T9" s="82"/>
      <c r="U9" s="82"/>
      <c r="V9" s="32">
        <f aca="true" t="shared" si="2" ref="V9:AE9">V8-L6</f>
        <v>20.775844679778118</v>
      </c>
      <c r="W9" s="32">
        <f t="shared" si="2"/>
        <v>17.71394938198935</v>
      </c>
      <c r="X9" s="32">
        <f t="shared" si="2"/>
        <v>-2.626743054804905</v>
      </c>
      <c r="Y9" s="32">
        <f t="shared" si="2"/>
        <v>-8.532244287849693</v>
      </c>
      <c r="Z9" s="32">
        <f t="shared" si="2"/>
        <v>-17.26647052642636</v>
      </c>
      <c r="AA9" s="32">
        <f t="shared" si="2"/>
        <v>-33.81248084976002</v>
      </c>
      <c r="AB9" s="32">
        <f t="shared" si="2"/>
        <v>-46.38461149587988</v>
      </c>
      <c r="AC9" s="32">
        <f t="shared" si="2"/>
        <v>-52.184258990016446</v>
      </c>
      <c r="AD9" s="32">
        <f t="shared" si="2"/>
        <v>-50.07886961494469</v>
      </c>
      <c r="AE9" s="33">
        <f t="shared" si="2"/>
        <v>-68.71445839144585</v>
      </c>
    </row>
    <row r="10" spans="1:31" ht="12.75">
      <c r="A10" s="103"/>
      <c r="B10" s="87" t="s">
        <v>22</v>
      </c>
      <c r="C10" s="87"/>
      <c r="D10" s="87"/>
      <c r="E10" s="87"/>
      <c r="F10" s="87"/>
      <c r="G10" s="87"/>
      <c r="H10" s="87"/>
      <c r="I10" s="87"/>
      <c r="J10" s="87"/>
      <c r="K10" s="87"/>
      <c r="L10" s="87"/>
      <c r="M10" s="87"/>
      <c r="N10" s="87"/>
      <c r="O10" s="87"/>
      <c r="P10" s="87"/>
      <c r="Q10" s="87"/>
      <c r="R10" s="87"/>
      <c r="S10" s="87"/>
      <c r="T10" s="77" t="s">
        <v>14</v>
      </c>
      <c r="U10" s="77"/>
      <c r="V10" s="29">
        <f>V9</f>
        <v>20.775844679778118</v>
      </c>
      <c r="W10" s="29">
        <f aca="true" t="shared" si="3" ref="W10:AE10">V10+W9</f>
        <v>38.48979406176747</v>
      </c>
      <c r="X10" s="29">
        <f t="shared" si="3"/>
        <v>35.863051006962564</v>
      </c>
      <c r="Y10" s="29">
        <f t="shared" si="3"/>
        <v>27.33080671911287</v>
      </c>
      <c r="Z10" s="29">
        <f t="shared" si="3"/>
        <v>10.064336192686511</v>
      </c>
      <c r="AA10" s="29">
        <f t="shared" si="3"/>
        <v>-23.74814465707351</v>
      </c>
      <c r="AB10" s="29">
        <f t="shared" si="3"/>
        <v>-70.13275615295339</v>
      </c>
      <c r="AC10" s="29">
        <f t="shared" si="3"/>
        <v>-122.31701514296984</v>
      </c>
      <c r="AD10" s="29">
        <f t="shared" si="3"/>
        <v>-172.39588475791453</v>
      </c>
      <c r="AE10" s="30">
        <f t="shared" si="3"/>
        <v>-241.11034314936038</v>
      </c>
    </row>
    <row r="11" spans="1:31" ht="13.5" thickBot="1">
      <c r="A11" s="103"/>
      <c r="B11" s="97"/>
      <c r="C11" s="97"/>
      <c r="D11" s="97"/>
      <c r="E11" s="97"/>
      <c r="F11" s="97"/>
      <c r="G11" s="97"/>
      <c r="H11" s="97"/>
      <c r="I11" s="97"/>
      <c r="J11" s="97"/>
      <c r="K11" s="97"/>
      <c r="L11" s="97"/>
      <c r="M11" s="97"/>
      <c r="N11" s="97"/>
      <c r="O11" s="97"/>
      <c r="P11" s="97"/>
      <c r="Q11" s="97"/>
      <c r="R11" s="97"/>
      <c r="S11" s="97"/>
      <c r="T11" s="67" t="s">
        <v>11</v>
      </c>
      <c r="U11" s="67"/>
      <c r="V11" s="39">
        <v>2007</v>
      </c>
      <c r="W11" s="39">
        <v>2008</v>
      </c>
      <c r="X11" s="39">
        <v>2009</v>
      </c>
      <c r="Y11" s="39">
        <v>2010</v>
      </c>
      <c r="Z11" s="39">
        <v>2011</v>
      </c>
      <c r="AA11" s="39">
        <v>2012</v>
      </c>
      <c r="AB11" s="39">
        <v>2013</v>
      </c>
      <c r="AC11" s="39">
        <v>2014</v>
      </c>
      <c r="AD11" s="39">
        <v>2015</v>
      </c>
      <c r="AE11" s="40">
        <v>2016</v>
      </c>
    </row>
    <row r="12" spans="1:31" s="43" customFormat="1" ht="12.75">
      <c r="A12" s="103"/>
      <c r="B12" s="93" t="s">
        <v>28</v>
      </c>
      <c r="C12" s="94"/>
      <c r="D12" s="94"/>
      <c r="E12" s="94"/>
      <c r="F12" s="94"/>
      <c r="G12" s="94"/>
      <c r="H12" s="94"/>
      <c r="I12" s="94"/>
      <c r="J12" s="94"/>
      <c r="K12" s="94"/>
      <c r="L12" s="94"/>
      <c r="M12" s="94"/>
      <c r="N12" s="94"/>
      <c r="O12" s="94"/>
      <c r="P12" s="94"/>
      <c r="Q12" s="94"/>
      <c r="R12" s="94"/>
      <c r="S12" s="94"/>
      <c r="T12" s="94"/>
      <c r="U12" s="94"/>
      <c r="V12" s="41"/>
      <c r="W12" s="41"/>
      <c r="X12" s="41"/>
      <c r="Y12" s="41"/>
      <c r="Z12" s="41"/>
      <c r="AA12" s="41"/>
      <c r="AB12" s="41"/>
      <c r="AC12" s="41"/>
      <c r="AD12" s="41"/>
      <c r="AE12" s="42"/>
    </row>
    <row r="13" spans="1:31" s="43" customFormat="1" ht="13.5" thickBot="1">
      <c r="A13" s="104"/>
      <c r="B13" s="95" t="s">
        <v>29</v>
      </c>
      <c r="C13" s="67"/>
      <c r="D13" s="67"/>
      <c r="E13" s="67"/>
      <c r="F13" s="67"/>
      <c r="G13" s="67"/>
      <c r="H13" s="67"/>
      <c r="I13" s="67"/>
      <c r="J13" s="67"/>
      <c r="K13" s="67"/>
      <c r="L13" s="67"/>
      <c r="M13" s="67"/>
      <c r="N13" s="67"/>
      <c r="O13" s="67"/>
      <c r="P13" s="67"/>
      <c r="Q13" s="67"/>
      <c r="R13" s="67"/>
      <c r="S13" s="67"/>
      <c r="T13" s="67"/>
      <c r="U13" s="67"/>
      <c r="V13" s="44"/>
      <c r="W13" s="44"/>
      <c r="X13" s="44"/>
      <c r="Y13" s="44"/>
      <c r="Z13" s="44"/>
      <c r="AA13" s="44"/>
      <c r="AB13" s="44"/>
      <c r="AC13" s="44"/>
      <c r="AD13" s="44"/>
      <c r="AE13" s="45"/>
    </row>
    <row r="14" spans="1:31" s="43" customFormat="1" ht="12.75">
      <c r="A14" s="107"/>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row>
    <row r="15" spans="1:31" ht="30" customHeight="1">
      <c r="A15" s="112" t="s">
        <v>30</v>
      </c>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row>
    <row r="16" spans="1:31" s="47" customFormat="1" ht="15">
      <c r="A16" s="113" t="s">
        <v>33</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row>
    <row r="17" spans="1:31" s="47" customFormat="1" ht="15">
      <c r="A17" s="113" t="s">
        <v>34</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row>
    <row r="18" spans="1:31" s="47" customFormat="1" ht="15">
      <c r="A18" s="113" t="s">
        <v>35</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row>
    <row r="19" spans="1:31" s="47" customFormat="1" ht="15">
      <c r="A19" s="113" t="s">
        <v>36</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row>
    <row r="20" spans="1:31" s="47" customFormat="1" ht="15">
      <c r="A20" s="113" t="s">
        <v>37</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row>
    <row r="21" spans="1:31" s="47" customFormat="1" ht="12.75"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row>
    <row r="22" spans="1:31" s="47" customFormat="1" ht="30" customHeight="1">
      <c r="A22" s="113" t="s">
        <v>38</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row>
    <row r="23" spans="1:31" s="47" customFormat="1" ht="30" customHeight="1">
      <c r="A23" s="113" t="s">
        <v>26</v>
      </c>
      <c r="B23" s="113"/>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row>
    <row r="24" spans="1:31" s="47" customFormat="1" ht="30" customHeight="1">
      <c r="A24" s="113" t="s">
        <v>16</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row>
    <row r="25" spans="1:31" s="47" customFormat="1" ht="30" customHeight="1">
      <c r="A25" s="114" t="s">
        <v>17</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row>
    <row r="26" spans="1:31" s="47" customFormat="1" ht="30" customHeight="1">
      <c r="A26" s="113" t="s">
        <v>41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row>
    <row r="27" spans="1:31" s="47" customFormat="1" ht="30" customHeight="1">
      <c r="A27" s="113" t="s">
        <v>15</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row>
    <row r="28" spans="1:31" s="47" customFormat="1" ht="30" customHeight="1">
      <c r="A28" s="113" t="s">
        <v>23</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row>
    <row r="29" spans="1:31" s="47" customFormat="1" ht="11.2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row>
    <row r="30" spans="1:31" s="47" customFormat="1" ht="30" customHeight="1">
      <c r="A30" s="115" t="s">
        <v>25</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row>
    <row r="31" spans="1:31" s="47" customFormat="1" ht="30" customHeight="1">
      <c r="A31" s="116" t="s">
        <v>24</v>
      </c>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row>
    <row r="32" spans="1:31" s="47" customFormat="1" ht="30" customHeight="1">
      <c r="A32" s="115" t="s">
        <v>27</v>
      </c>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row>
    <row r="33" spans="1:31" s="47" customFormat="1" ht="30" customHeight="1">
      <c r="A33" s="117" t="s">
        <v>40</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row>
    <row r="34" spans="1:31" ht="12.7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row>
    <row r="35" spans="1:31" ht="32.25" customHeight="1">
      <c r="A35" s="108" t="s">
        <v>39</v>
      </c>
      <c r="B35" s="108"/>
      <c r="C35" s="108"/>
      <c r="D35" s="108"/>
      <c r="E35" s="108"/>
      <c r="F35" s="108"/>
      <c r="G35" s="108"/>
      <c r="H35" s="108"/>
      <c r="I35" s="108"/>
      <c r="J35" s="109" t="s">
        <v>32</v>
      </c>
      <c r="K35" s="109"/>
      <c r="L35" s="109"/>
      <c r="M35" s="109"/>
      <c r="N35" s="109"/>
      <c r="O35" s="109"/>
      <c r="P35" s="109"/>
      <c r="Q35" s="109"/>
      <c r="R35" s="109"/>
      <c r="S35" s="109"/>
      <c r="T35" s="48">
        <v>2010</v>
      </c>
      <c r="U35" s="110" t="s">
        <v>31</v>
      </c>
      <c r="V35" s="111"/>
      <c r="W35" s="111"/>
      <c r="X35" s="111"/>
      <c r="Y35" s="111"/>
      <c r="Z35" s="111"/>
      <c r="AA35" s="111"/>
      <c r="AB35" s="111"/>
      <c r="AC35" s="111"/>
      <c r="AD35" s="111"/>
      <c r="AE35" s="111"/>
    </row>
    <row r="36" ht="12.75" hidden="1"/>
    <row r="37" spans="1:31" ht="26.25" customHeight="1" thickBo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row>
    <row r="38" spans="1:31" ht="12.75">
      <c r="A38" s="52" t="s">
        <v>1</v>
      </c>
      <c r="B38" s="55" t="s">
        <v>2</v>
      </c>
      <c r="C38" s="56"/>
      <c r="D38" s="56"/>
      <c r="E38" s="56"/>
      <c r="F38" s="56"/>
      <c r="G38" s="56"/>
      <c r="H38" s="56"/>
      <c r="I38" s="56"/>
      <c r="J38" s="56"/>
      <c r="K38" s="57"/>
      <c r="L38" s="61" t="s">
        <v>3</v>
      </c>
      <c r="M38" s="62"/>
      <c r="N38" s="62"/>
      <c r="O38" s="62"/>
      <c r="P38" s="62"/>
      <c r="Q38" s="62"/>
      <c r="R38" s="62"/>
      <c r="S38" s="62"/>
      <c r="T38" s="62"/>
      <c r="U38" s="63"/>
      <c r="V38" s="55" t="s">
        <v>2</v>
      </c>
      <c r="W38" s="56"/>
      <c r="X38" s="56"/>
      <c r="Y38" s="56"/>
      <c r="Z38" s="56"/>
      <c r="AA38" s="56"/>
      <c r="AB38" s="56"/>
      <c r="AC38" s="56"/>
      <c r="AD38" s="56"/>
      <c r="AE38" s="57"/>
    </row>
    <row r="39" spans="1:31" ht="13.5" thickBot="1">
      <c r="A39" s="53"/>
      <c r="B39" s="58"/>
      <c r="C39" s="59"/>
      <c r="D39" s="59"/>
      <c r="E39" s="59"/>
      <c r="F39" s="59"/>
      <c r="G39" s="59"/>
      <c r="H39" s="59"/>
      <c r="I39" s="59"/>
      <c r="J39" s="59"/>
      <c r="K39" s="60"/>
      <c r="L39" s="64"/>
      <c r="M39" s="65"/>
      <c r="N39" s="65"/>
      <c r="O39" s="65"/>
      <c r="P39" s="65"/>
      <c r="Q39" s="65"/>
      <c r="R39" s="65"/>
      <c r="S39" s="65"/>
      <c r="T39" s="65"/>
      <c r="U39" s="66"/>
      <c r="V39" s="58"/>
      <c r="W39" s="59"/>
      <c r="X39" s="59"/>
      <c r="Y39" s="59"/>
      <c r="Z39" s="59"/>
      <c r="AA39" s="59"/>
      <c r="AB39" s="59"/>
      <c r="AC39" s="59"/>
      <c r="AD39" s="59"/>
      <c r="AE39" s="60"/>
    </row>
    <row r="40" spans="1:31" ht="13.5" thickBot="1">
      <c r="A40" s="54"/>
      <c r="B40" s="5" t="str">
        <f>CONCATENATE(T35-60)</f>
        <v>1950</v>
      </c>
      <c r="C40" s="5" t="str">
        <f>CONCATENATE(T35-59)</f>
        <v>1951</v>
      </c>
      <c r="D40" s="5" t="str">
        <f>CONCATENATE(T35-58)</f>
        <v>1952</v>
      </c>
      <c r="E40" s="5" t="str">
        <f>CONCATENATE(T35-57)</f>
        <v>1953</v>
      </c>
      <c r="F40" s="5" t="str">
        <f>CONCATENATE(T35-56)</f>
        <v>1954</v>
      </c>
      <c r="G40" s="5" t="str">
        <f>CONCATENATE(T35-55)</f>
        <v>1955</v>
      </c>
      <c r="H40" s="5" t="str">
        <f>CONCATENATE(T35-54)</f>
        <v>1956</v>
      </c>
      <c r="I40" s="38" t="str">
        <f>CONCATENATE(T35-53)</f>
        <v>1957</v>
      </c>
      <c r="J40" s="5" t="str">
        <f>CONCATENATE(T35-52)</f>
        <v>1958</v>
      </c>
      <c r="K40" s="6" t="str">
        <f>CONCATENATE(T35-51)</f>
        <v>1959</v>
      </c>
      <c r="L40" s="5" t="str">
        <f>CONCATENATE(T35-60)</f>
        <v>1950</v>
      </c>
      <c r="M40" s="5" t="str">
        <f>CONCATENATE(T35-59)</f>
        <v>1951</v>
      </c>
      <c r="N40" s="5" t="str">
        <f>CONCATENATE(T35-58)</f>
        <v>1952</v>
      </c>
      <c r="O40" s="5" t="str">
        <f>CONCATENATE(T35-57)</f>
        <v>1953</v>
      </c>
      <c r="P40" s="5" t="str">
        <f>CONCATENATE(T35-56)</f>
        <v>1954</v>
      </c>
      <c r="Q40" s="5" t="str">
        <f>CONCATENATE(T35-55)</f>
        <v>1955</v>
      </c>
      <c r="R40" s="5" t="str">
        <f>CONCATENATE(T35-54)</f>
        <v>1956</v>
      </c>
      <c r="S40" s="38" t="str">
        <f>CONCATENATE(T35-53)</f>
        <v>1957</v>
      </c>
      <c r="T40" s="5" t="str">
        <f>CONCATENATE(T35-52)</f>
        <v>1958</v>
      </c>
      <c r="U40" s="6" t="str">
        <f>CONCATENATE(T35-51)</f>
        <v>1959</v>
      </c>
      <c r="V40" s="5" t="str">
        <f>CONCATENATE(T35-18)</f>
        <v>1992</v>
      </c>
      <c r="W40" s="5" t="str">
        <f>CONCATENATE(T35-17)</f>
        <v>1993</v>
      </c>
      <c r="X40" s="5" t="str">
        <f>CONCATENATE(T35-16)</f>
        <v>1994</v>
      </c>
      <c r="Y40" s="5" t="str">
        <f>CONCATENATE(T35-15)</f>
        <v>1995</v>
      </c>
      <c r="Z40" s="5" t="str">
        <f>CONCATENATE(T35-14)</f>
        <v>1996</v>
      </c>
      <c r="AA40" s="5" t="str">
        <f>CONCATENATE(T35-13)</f>
        <v>1997</v>
      </c>
      <c r="AB40" s="5" t="str">
        <f>CONCATENATE(T35-12)</f>
        <v>1998</v>
      </c>
      <c r="AC40" s="38" t="str">
        <f>CONCATENATE(T35-11)</f>
        <v>1999</v>
      </c>
      <c r="AD40" s="5" t="str">
        <f>CONCATENATE(T35-10)</f>
        <v>2000</v>
      </c>
      <c r="AE40" s="6" t="str">
        <f>CONCATENATE(T35-9)</f>
        <v>2001</v>
      </c>
    </row>
    <row r="41" spans="1:31" ht="12.75">
      <c r="A41" s="102"/>
      <c r="B41" s="22"/>
      <c r="C41" s="22"/>
      <c r="D41" s="22"/>
      <c r="E41" s="22"/>
      <c r="F41" s="22"/>
      <c r="G41" s="22"/>
      <c r="H41" s="22"/>
      <c r="I41" s="22"/>
      <c r="J41" s="22"/>
      <c r="K41" s="24"/>
      <c r="L41" s="10"/>
      <c r="M41" s="10"/>
      <c r="N41" s="10"/>
      <c r="O41" s="10"/>
      <c r="P41" s="10"/>
      <c r="Q41" s="10"/>
      <c r="R41" s="10"/>
      <c r="S41" s="10"/>
      <c r="T41" s="10"/>
      <c r="U41" s="28"/>
      <c r="V41" s="23"/>
      <c r="W41" s="22"/>
      <c r="X41" s="22"/>
      <c r="Y41" s="22"/>
      <c r="Z41" s="22"/>
      <c r="AA41" s="22"/>
      <c r="AB41" s="22"/>
      <c r="AC41" s="22"/>
      <c r="AD41" s="22"/>
      <c r="AE41" s="24"/>
    </row>
    <row r="42" spans="1:31" ht="12.75">
      <c r="A42" s="103"/>
      <c r="B42" s="78" t="s">
        <v>19</v>
      </c>
      <c r="C42" s="78"/>
      <c r="D42" s="78"/>
      <c r="E42" s="78"/>
      <c r="F42" s="78"/>
      <c r="G42" s="78"/>
      <c r="H42" s="78"/>
      <c r="I42" s="78"/>
      <c r="J42" s="78"/>
      <c r="K42" s="79"/>
      <c r="L42" s="34" t="e">
        <f aca="true" t="shared" si="4" ref="L42:U42">(100/B41*L41)/100</f>
        <v>#DIV/0!</v>
      </c>
      <c r="M42" s="34" t="e">
        <f t="shared" si="4"/>
        <v>#DIV/0!</v>
      </c>
      <c r="N42" s="34" t="e">
        <f t="shared" si="4"/>
        <v>#DIV/0!</v>
      </c>
      <c r="O42" s="34" t="e">
        <f t="shared" si="4"/>
        <v>#DIV/0!</v>
      </c>
      <c r="P42" s="34" t="e">
        <f t="shared" si="4"/>
        <v>#DIV/0!</v>
      </c>
      <c r="Q42" s="34" t="e">
        <f t="shared" si="4"/>
        <v>#DIV/0!</v>
      </c>
      <c r="R42" s="34" t="e">
        <f t="shared" si="4"/>
        <v>#DIV/0!</v>
      </c>
      <c r="S42" s="34" t="e">
        <f t="shared" si="4"/>
        <v>#DIV/0!</v>
      </c>
      <c r="T42" s="34" t="e">
        <f t="shared" si="4"/>
        <v>#DIV/0!</v>
      </c>
      <c r="U42" s="35" t="e">
        <f t="shared" si="4"/>
        <v>#DIV/0!</v>
      </c>
      <c r="V42" s="36"/>
      <c r="W42" s="36"/>
      <c r="X42" s="36"/>
      <c r="Y42" s="36"/>
      <c r="Z42" s="36"/>
      <c r="AA42" s="36"/>
      <c r="AB42" s="36"/>
      <c r="AC42" s="36"/>
      <c r="AD42" s="36"/>
      <c r="AE42" s="37"/>
    </row>
    <row r="43" spans="1:31" ht="12.75">
      <c r="A43" s="103"/>
      <c r="B43" s="80" t="s">
        <v>18</v>
      </c>
      <c r="C43" s="81"/>
      <c r="D43" s="81"/>
      <c r="E43" s="81"/>
      <c r="F43" s="81"/>
      <c r="G43" s="81"/>
      <c r="H43" s="81"/>
      <c r="I43" s="81"/>
      <c r="J43" s="81"/>
      <c r="K43" s="81"/>
      <c r="L43" s="81"/>
      <c r="M43" s="81"/>
      <c r="N43" s="81"/>
      <c r="O43" s="81"/>
      <c r="P43" s="81"/>
      <c r="Q43" s="81"/>
      <c r="R43" s="81"/>
      <c r="S43" s="81"/>
      <c r="T43" s="81"/>
      <c r="U43" s="81"/>
      <c r="V43" s="1" t="e">
        <f aca="true" t="shared" si="5" ref="V43:AE43">V41/100*L42*100</f>
        <v>#DIV/0!</v>
      </c>
      <c r="W43" s="1" t="e">
        <f t="shared" si="5"/>
        <v>#DIV/0!</v>
      </c>
      <c r="X43" s="1" t="e">
        <f t="shared" si="5"/>
        <v>#DIV/0!</v>
      </c>
      <c r="Y43" s="1" t="e">
        <f t="shared" si="5"/>
        <v>#DIV/0!</v>
      </c>
      <c r="Z43" s="1" t="e">
        <f t="shared" si="5"/>
        <v>#DIV/0!</v>
      </c>
      <c r="AA43" s="1" t="e">
        <f t="shared" si="5"/>
        <v>#DIV/0!</v>
      </c>
      <c r="AB43" s="1" t="e">
        <f t="shared" si="5"/>
        <v>#DIV/0!</v>
      </c>
      <c r="AC43" s="1" t="e">
        <f t="shared" si="5"/>
        <v>#DIV/0!</v>
      </c>
      <c r="AD43" s="1" t="e">
        <f t="shared" si="5"/>
        <v>#DIV/0!</v>
      </c>
      <c r="AE43" s="31" t="e">
        <f t="shared" si="5"/>
        <v>#DIV/0!</v>
      </c>
    </row>
    <row r="44" spans="1:31" ht="13.5" thickBot="1">
      <c r="A44" s="103"/>
      <c r="B44" s="91" t="s">
        <v>20</v>
      </c>
      <c r="C44" s="82"/>
      <c r="D44" s="82"/>
      <c r="E44" s="82"/>
      <c r="F44" s="82"/>
      <c r="G44" s="82"/>
      <c r="H44" s="82"/>
      <c r="I44" s="82"/>
      <c r="J44" s="82"/>
      <c r="K44" s="82"/>
      <c r="L44" s="82"/>
      <c r="M44" s="82"/>
      <c r="N44" s="82"/>
      <c r="O44" s="82"/>
      <c r="P44" s="82"/>
      <c r="Q44" s="82"/>
      <c r="R44" s="82"/>
      <c r="S44" s="82"/>
      <c r="T44" s="82"/>
      <c r="U44" s="82"/>
      <c r="V44" s="32" t="e">
        <f aca="true" t="shared" si="6" ref="V44:AE44">V43-L41</f>
        <v>#DIV/0!</v>
      </c>
      <c r="W44" s="32" t="e">
        <f t="shared" si="6"/>
        <v>#DIV/0!</v>
      </c>
      <c r="X44" s="32" t="e">
        <f t="shared" si="6"/>
        <v>#DIV/0!</v>
      </c>
      <c r="Y44" s="32" t="e">
        <f t="shared" si="6"/>
        <v>#DIV/0!</v>
      </c>
      <c r="Z44" s="32" t="e">
        <f t="shared" si="6"/>
        <v>#DIV/0!</v>
      </c>
      <c r="AA44" s="32" t="e">
        <f t="shared" si="6"/>
        <v>#DIV/0!</v>
      </c>
      <c r="AB44" s="32" t="e">
        <f t="shared" si="6"/>
        <v>#DIV/0!</v>
      </c>
      <c r="AC44" s="32" t="e">
        <f t="shared" si="6"/>
        <v>#DIV/0!</v>
      </c>
      <c r="AD44" s="32" t="e">
        <f t="shared" si="6"/>
        <v>#DIV/0!</v>
      </c>
      <c r="AE44" s="33" t="e">
        <f t="shared" si="6"/>
        <v>#DIV/0!</v>
      </c>
    </row>
    <row r="45" spans="1:31" ht="12.75">
      <c r="A45" s="103"/>
      <c r="B45" s="86" t="s">
        <v>22</v>
      </c>
      <c r="C45" s="87"/>
      <c r="D45" s="87"/>
      <c r="E45" s="87"/>
      <c r="F45" s="87"/>
      <c r="G45" s="87"/>
      <c r="H45" s="87"/>
      <c r="I45" s="87"/>
      <c r="J45" s="87"/>
      <c r="K45" s="87"/>
      <c r="L45" s="87"/>
      <c r="M45" s="87"/>
      <c r="N45" s="87"/>
      <c r="O45" s="87"/>
      <c r="P45" s="87"/>
      <c r="Q45" s="87"/>
      <c r="R45" s="87"/>
      <c r="S45" s="87"/>
      <c r="T45" s="77" t="s">
        <v>14</v>
      </c>
      <c r="U45" s="77"/>
      <c r="V45" s="29" t="e">
        <f>V44</f>
        <v>#DIV/0!</v>
      </c>
      <c r="W45" s="29" t="e">
        <f aca="true" t="shared" si="7" ref="W45:AE45">V45+W44</f>
        <v>#DIV/0!</v>
      </c>
      <c r="X45" s="29" t="e">
        <f t="shared" si="7"/>
        <v>#DIV/0!</v>
      </c>
      <c r="Y45" s="29" t="e">
        <f t="shared" si="7"/>
        <v>#DIV/0!</v>
      </c>
      <c r="Z45" s="29" t="e">
        <f t="shared" si="7"/>
        <v>#DIV/0!</v>
      </c>
      <c r="AA45" s="29" t="e">
        <f t="shared" si="7"/>
        <v>#DIV/0!</v>
      </c>
      <c r="AB45" s="29" t="e">
        <f t="shared" si="7"/>
        <v>#DIV/0!</v>
      </c>
      <c r="AC45" s="29" t="e">
        <f t="shared" si="7"/>
        <v>#DIV/0!</v>
      </c>
      <c r="AD45" s="29" t="e">
        <f t="shared" si="7"/>
        <v>#DIV/0!</v>
      </c>
      <c r="AE45" s="30" t="e">
        <f t="shared" si="7"/>
        <v>#DIV/0!</v>
      </c>
    </row>
    <row r="46" spans="1:31" ht="13.5" thickBot="1">
      <c r="A46" s="103"/>
      <c r="B46" s="96"/>
      <c r="C46" s="97"/>
      <c r="D46" s="97"/>
      <c r="E46" s="97"/>
      <c r="F46" s="97"/>
      <c r="G46" s="97"/>
      <c r="H46" s="97"/>
      <c r="I46" s="97"/>
      <c r="J46" s="97"/>
      <c r="K46" s="97"/>
      <c r="L46" s="97"/>
      <c r="M46" s="97"/>
      <c r="N46" s="97"/>
      <c r="O46" s="97"/>
      <c r="P46" s="97"/>
      <c r="Q46" s="97"/>
      <c r="R46" s="97"/>
      <c r="S46" s="97"/>
      <c r="T46" s="67" t="s">
        <v>11</v>
      </c>
      <c r="U46" s="67"/>
      <c r="V46" s="39" t="str">
        <f>CONCATENATE(T35+0)</f>
        <v>2010</v>
      </c>
      <c r="W46" s="39" t="str">
        <f>CONCATENATE(T35+1)</f>
        <v>2011</v>
      </c>
      <c r="X46" s="39" t="str">
        <f>CONCATENATE(T35+2)</f>
        <v>2012</v>
      </c>
      <c r="Y46" s="39" t="str">
        <f>CONCATENATE(T35+3)</f>
        <v>2013</v>
      </c>
      <c r="Z46" s="39" t="str">
        <f>CONCATENATE(T35+4)</f>
        <v>2014</v>
      </c>
      <c r="AA46" s="39" t="str">
        <f>CONCATENATE(T35+5)</f>
        <v>2015</v>
      </c>
      <c r="AB46" s="39" t="str">
        <f>CONCATENATE(T35+6)</f>
        <v>2016</v>
      </c>
      <c r="AC46" s="39" t="str">
        <f>CONCATENATE(T35+7)</f>
        <v>2017</v>
      </c>
      <c r="AD46" s="39" t="str">
        <f>CONCATENATE(T35+8)</f>
        <v>2018</v>
      </c>
      <c r="AE46" s="40" t="str">
        <f>CONCATENATE(T35+9)</f>
        <v>2019</v>
      </c>
    </row>
    <row r="47" spans="1:31" s="43" customFormat="1" ht="12.75">
      <c r="A47" s="103"/>
      <c r="B47" s="93" t="s">
        <v>28</v>
      </c>
      <c r="C47" s="94"/>
      <c r="D47" s="94"/>
      <c r="E47" s="94"/>
      <c r="F47" s="94"/>
      <c r="G47" s="94"/>
      <c r="H47" s="94"/>
      <c r="I47" s="94"/>
      <c r="J47" s="94"/>
      <c r="K47" s="94"/>
      <c r="L47" s="94"/>
      <c r="M47" s="94"/>
      <c r="N47" s="94"/>
      <c r="O47" s="94"/>
      <c r="P47" s="94"/>
      <c r="Q47" s="94"/>
      <c r="R47" s="94"/>
      <c r="S47" s="94"/>
      <c r="T47" s="94"/>
      <c r="U47" s="94"/>
      <c r="V47" s="41"/>
      <c r="W47" s="41"/>
      <c r="X47" s="41"/>
      <c r="Y47" s="41"/>
      <c r="Z47" s="41"/>
      <c r="AA47" s="41"/>
      <c r="AB47" s="41"/>
      <c r="AC47" s="41"/>
      <c r="AD47" s="41"/>
      <c r="AE47" s="46"/>
    </row>
    <row r="48" spans="1:31" s="43" customFormat="1" ht="13.5" thickBot="1">
      <c r="A48" s="104"/>
      <c r="B48" s="95" t="s">
        <v>29</v>
      </c>
      <c r="C48" s="67"/>
      <c r="D48" s="67"/>
      <c r="E48" s="67"/>
      <c r="F48" s="67"/>
      <c r="G48" s="67"/>
      <c r="H48" s="67"/>
      <c r="I48" s="67"/>
      <c r="J48" s="67"/>
      <c r="K48" s="67"/>
      <c r="L48" s="67"/>
      <c r="M48" s="67"/>
      <c r="N48" s="67"/>
      <c r="O48" s="67"/>
      <c r="P48" s="67"/>
      <c r="Q48" s="67"/>
      <c r="R48" s="67"/>
      <c r="S48" s="67"/>
      <c r="T48" s="67"/>
      <c r="U48" s="67"/>
      <c r="V48" s="44"/>
      <c r="W48" s="44"/>
      <c r="X48" s="44"/>
      <c r="Y48" s="44"/>
      <c r="Z48" s="44"/>
      <c r="AA48" s="44"/>
      <c r="AB48" s="44"/>
      <c r="AC48" s="44"/>
      <c r="AD48" s="44"/>
      <c r="AE48" s="45"/>
    </row>
    <row r="195" ht="13.5" thickBot="1"/>
    <row r="196" spans="1:31" ht="13.5" thickBot="1">
      <c r="A196" s="49" t="s">
        <v>9</v>
      </c>
      <c r="B196" s="71" t="s">
        <v>2</v>
      </c>
      <c r="C196" s="72"/>
      <c r="D196" s="72"/>
      <c r="E196" s="72"/>
      <c r="F196" s="72"/>
      <c r="G196" s="72"/>
      <c r="H196" s="72"/>
      <c r="I196" s="72"/>
      <c r="J196" s="72"/>
      <c r="K196" s="73"/>
      <c r="L196" s="74" t="s">
        <v>8</v>
      </c>
      <c r="M196" s="75"/>
      <c r="N196" s="75"/>
      <c r="O196" s="75"/>
      <c r="P196" s="75"/>
      <c r="Q196" s="75"/>
      <c r="R196" s="75"/>
      <c r="S196" s="75"/>
      <c r="T196" s="75"/>
      <c r="U196" s="76"/>
      <c r="V196" s="71" t="s">
        <v>2</v>
      </c>
      <c r="W196" s="72"/>
      <c r="X196" s="72"/>
      <c r="Y196" s="72"/>
      <c r="Z196" s="72"/>
      <c r="AA196" s="72"/>
      <c r="AB196" s="72"/>
      <c r="AC196" s="72"/>
      <c r="AD196" s="72"/>
      <c r="AE196" s="73"/>
    </row>
    <row r="197" spans="1:31" ht="13.5" thickBot="1">
      <c r="A197" s="70"/>
      <c r="B197" s="2">
        <v>1947</v>
      </c>
      <c r="C197" s="3">
        <v>1948</v>
      </c>
      <c r="D197" s="3">
        <v>1949</v>
      </c>
      <c r="E197" s="3">
        <v>1950</v>
      </c>
      <c r="F197" s="3">
        <v>1951</v>
      </c>
      <c r="G197" s="3">
        <v>1952</v>
      </c>
      <c r="H197" s="3">
        <v>1953</v>
      </c>
      <c r="I197" s="3">
        <v>1954</v>
      </c>
      <c r="J197" s="3">
        <v>1955</v>
      </c>
      <c r="K197" s="4">
        <v>1956</v>
      </c>
      <c r="L197" s="3">
        <v>1947</v>
      </c>
      <c r="M197" s="3">
        <v>1948</v>
      </c>
      <c r="N197" s="3">
        <v>1949</v>
      </c>
      <c r="O197" s="3">
        <v>1950</v>
      </c>
      <c r="P197" s="3">
        <v>1951</v>
      </c>
      <c r="Q197" s="3">
        <v>1952</v>
      </c>
      <c r="R197" s="3">
        <v>1953</v>
      </c>
      <c r="S197" s="3">
        <v>1954</v>
      </c>
      <c r="T197" s="3">
        <v>1955</v>
      </c>
      <c r="U197" s="4">
        <v>1956</v>
      </c>
      <c r="V197" s="5">
        <v>1989</v>
      </c>
      <c r="W197" s="5">
        <v>1990</v>
      </c>
      <c r="X197" s="5">
        <v>1991</v>
      </c>
      <c r="Y197" s="5">
        <v>1992</v>
      </c>
      <c r="Z197" s="5">
        <v>1993</v>
      </c>
      <c r="AA197" s="5">
        <v>1994</v>
      </c>
      <c r="AB197" s="5">
        <v>1995</v>
      </c>
      <c r="AC197" s="5">
        <v>1996</v>
      </c>
      <c r="AD197" s="5">
        <v>1997</v>
      </c>
      <c r="AE197" s="6">
        <v>1998</v>
      </c>
    </row>
    <row r="198" spans="1:31" ht="12.75">
      <c r="A198" s="98" t="s">
        <v>10</v>
      </c>
      <c r="B198" s="27">
        <v>247</v>
      </c>
      <c r="C198" s="8">
        <v>278</v>
      </c>
      <c r="D198" s="8">
        <v>312</v>
      </c>
      <c r="E198" s="8">
        <v>290</v>
      </c>
      <c r="F198" s="8">
        <v>299</v>
      </c>
      <c r="G198" s="8">
        <v>295</v>
      </c>
      <c r="H198" s="8">
        <v>317</v>
      </c>
      <c r="I198" s="8">
        <v>304</v>
      </c>
      <c r="J198" s="8">
        <v>347</v>
      </c>
      <c r="K198" s="9">
        <v>258</v>
      </c>
      <c r="L198" s="10">
        <v>3</v>
      </c>
      <c r="M198" s="11">
        <v>2</v>
      </c>
      <c r="N198" s="11">
        <v>2</v>
      </c>
      <c r="O198" s="11">
        <v>1</v>
      </c>
      <c r="P198" s="11">
        <v>2</v>
      </c>
      <c r="Q198" s="11">
        <v>2</v>
      </c>
      <c r="R198" s="11">
        <v>2</v>
      </c>
      <c r="S198" s="11">
        <v>5</v>
      </c>
      <c r="T198" s="11">
        <v>3</v>
      </c>
      <c r="U198" s="12">
        <v>4</v>
      </c>
      <c r="V198" s="7">
        <v>327</v>
      </c>
      <c r="W198" s="8">
        <v>355</v>
      </c>
      <c r="X198" s="8">
        <v>333</v>
      </c>
      <c r="Y198" s="8">
        <v>346</v>
      </c>
      <c r="Z198" s="8">
        <v>325</v>
      </c>
      <c r="AA198" s="8">
        <v>295</v>
      </c>
      <c r="AB198" s="8">
        <v>273</v>
      </c>
      <c r="AC198" s="8">
        <v>286</v>
      </c>
      <c r="AD198" s="8">
        <v>279</v>
      </c>
      <c r="AE198" s="9">
        <v>293</v>
      </c>
    </row>
    <row r="199" spans="1:31" ht="12.75">
      <c r="A199" s="99"/>
      <c r="B199" s="83" t="s">
        <v>4</v>
      </c>
      <c r="C199" s="84"/>
      <c r="D199" s="84"/>
      <c r="E199" s="84"/>
      <c r="F199" s="84"/>
      <c r="G199" s="84"/>
      <c r="H199" s="84"/>
      <c r="I199" s="84"/>
      <c r="J199" s="84"/>
      <c r="K199" s="85"/>
      <c r="L199" s="18">
        <f aca="true" t="shared" si="8" ref="L199:U199">(100/B198*L198)/100</f>
        <v>0.01214574898785425</v>
      </c>
      <c r="M199" s="18">
        <f t="shared" si="8"/>
        <v>0.007194244604316546</v>
      </c>
      <c r="N199" s="18">
        <f t="shared" si="8"/>
        <v>0.006410256410256411</v>
      </c>
      <c r="O199" s="18">
        <f t="shared" si="8"/>
        <v>0.003448275862068966</v>
      </c>
      <c r="P199" s="18">
        <f t="shared" si="8"/>
        <v>0.006688963210702341</v>
      </c>
      <c r="Q199" s="18">
        <f t="shared" si="8"/>
        <v>0.006779661016949152</v>
      </c>
      <c r="R199" s="18">
        <f t="shared" si="8"/>
        <v>0.006309148264984227</v>
      </c>
      <c r="S199" s="18">
        <f t="shared" si="8"/>
        <v>0.016447368421052634</v>
      </c>
      <c r="T199" s="18">
        <f t="shared" si="8"/>
        <v>0.008645533141210375</v>
      </c>
      <c r="U199" s="19">
        <f t="shared" si="8"/>
        <v>0.01550387596899225</v>
      </c>
      <c r="V199" s="68" t="s">
        <v>5</v>
      </c>
      <c r="W199" s="68"/>
      <c r="X199" s="68"/>
      <c r="Y199" s="68"/>
      <c r="Z199" s="68"/>
      <c r="AA199" s="68"/>
      <c r="AB199" s="68"/>
      <c r="AC199" s="68"/>
      <c r="AD199" s="68"/>
      <c r="AE199" s="69"/>
    </row>
    <row r="200" spans="1:31" ht="12.75">
      <c r="A200" s="99"/>
      <c r="B200" s="83" t="s">
        <v>6</v>
      </c>
      <c r="C200" s="84"/>
      <c r="D200" s="84"/>
      <c r="E200" s="84"/>
      <c r="F200" s="84"/>
      <c r="G200" s="84"/>
      <c r="H200" s="84"/>
      <c r="I200" s="84"/>
      <c r="J200" s="84"/>
      <c r="K200" s="84"/>
      <c r="L200" s="84"/>
      <c r="M200" s="84"/>
      <c r="N200" s="84"/>
      <c r="O200" s="84"/>
      <c r="P200" s="84"/>
      <c r="Q200" s="84"/>
      <c r="R200" s="84"/>
      <c r="S200" s="84"/>
      <c r="T200" s="84"/>
      <c r="U200" s="85"/>
      <c r="V200" s="20">
        <f aca="true" t="shared" si="9" ref="V200:AE200">V198/100*L199*100</f>
        <v>3.97165991902834</v>
      </c>
      <c r="W200" s="20">
        <f t="shared" si="9"/>
        <v>2.5539568345323738</v>
      </c>
      <c r="X200" s="20">
        <f t="shared" si="9"/>
        <v>2.134615384615385</v>
      </c>
      <c r="Y200" s="20">
        <f t="shared" si="9"/>
        <v>1.1931034482758622</v>
      </c>
      <c r="Z200" s="20">
        <f t="shared" si="9"/>
        <v>2.1739130434782608</v>
      </c>
      <c r="AA200" s="20">
        <f t="shared" si="9"/>
        <v>2</v>
      </c>
      <c r="AB200" s="20">
        <f t="shared" si="9"/>
        <v>1.7223974763406937</v>
      </c>
      <c r="AC200" s="20">
        <f t="shared" si="9"/>
        <v>4.703947368421053</v>
      </c>
      <c r="AD200" s="20">
        <f t="shared" si="9"/>
        <v>2.412103746397695</v>
      </c>
      <c r="AE200" s="21">
        <f t="shared" si="9"/>
        <v>4.54263565891473</v>
      </c>
    </row>
    <row r="201" spans="1:31" ht="12.75">
      <c r="A201" s="99"/>
      <c r="B201" s="83" t="s">
        <v>7</v>
      </c>
      <c r="C201" s="84"/>
      <c r="D201" s="84"/>
      <c r="E201" s="84"/>
      <c r="F201" s="84"/>
      <c r="G201" s="84"/>
      <c r="H201" s="84"/>
      <c r="I201" s="84"/>
      <c r="J201" s="84"/>
      <c r="K201" s="84"/>
      <c r="L201" s="84"/>
      <c r="M201" s="84"/>
      <c r="N201" s="84"/>
      <c r="O201" s="84"/>
      <c r="P201" s="84"/>
      <c r="Q201" s="84"/>
      <c r="R201" s="84"/>
      <c r="S201" s="84"/>
      <c r="T201" s="84"/>
      <c r="U201" s="85"/>
      <c r="V201" s="25">
        <f aca="true" t="shared" si="10" ref="V201:AE201">L198-V200</f>
        <v>-0.9716599190283399</v>
      </c>
      <c r="W201" s="25">
        <f t="shared" si="10"/>
        <v>-0.5539568345323738</v>
      </c>
      <c r="X201" s="25">
        <f t="shared" si="10"/>
        <v>-0.13461538461538503</v>
      </c>
      <c r="Y201" s="25">
        <f t="shared" si="10"/>
        <v>-0.19310344827586223</v>
      </c>
      <c r="Z201" s="25">
        <f t="shared" si="10"/>
        <v>-0.17391304347826075</v>
      </c>
      <c r="AA201" s="25">
        <f t="shared" si="10"/>
        <v>0</v>
      </c>
      <c r="AB201" s="25">
        <f t="shared" si="10"/>
        <v>0.27760252365930627</v>
      </c>
      <c r="AC201" s="25">
        <f t="shared" si="10"/>
        <v>0.2960526315789469</v>
      </c>
      <c r="AD201" s="25">
        <f t="shared" si="10"/>
        <v>0.5878962536023051</v>
      </c>
      <c r="AE201" s="26">
        <f t="shared" si="10"/>
        <v>-0.5426356589147296</v>
      </c>
    </row>
    <row r="202" spans="1:31" ht="12.75">
      <c r="A202" s="99"/>
      <c r="B202" s="86" t="s">
        <v>11</v>
      </c>
      <c r="C202" s="87"/>
      <c r="D202" s="87"/>
      <c r="E202" s="87"/>
      <c r="F202" s="87"/>
      <c r="G202" s="87"/>
      <c r="H202" s="87"/>
      <c r="I202" s="87"/>
      <c r="J202" s="87"/>
      <c r="K202" s="87"/>
      <c r="L202" s="87"/>
      <c r="M202" s="87"/>
      <c r="N202" s="87"/>
      <c r="O202" s="87"/>
      <c r="P202" s="87"/>
      <c r="Q202" s="87"/>
      <c r="R202" s="87"/>
      <c r="S202" s="87"/>
      <c r="T202" s="87"/>
      <c r="U202" s="88"/>
      <c r="V202" s="89">
        <v>2007</v>
      </c>
      <c r="W202" s="89">
        <v>2008</v>
      </c>
      <c r="X202" s="90">
        <v>2009</v>
      </c>
      <c r="Y202" s="90">
        <v>2010</v>
      </c>
      <c r="Z202" s="90">
        <v>2011</v>
      </c>
      <c r="AA202" s="90">
        <v>2012</v>
      </c>
      <c r="AB202" s="90">
        <v>2013</v>
      </c>
      <c r="AC202" s="90">
        <v>2014</v>
      </c>
      <c r="AD202" s="90">
        <v>2015</v>
      </c>
      <c r="AE202" s="92">
        <v>2016</v>
      </c>
    </row>
    <row r="203" spans="1:31" ht="12.75">
      <c r="A203" s="99"/>
      <c r="B203" s="86"/>
      <c r="C203" s="87"/>
      <c r="D203" s="87"/>
      <c r="E203" s="87"/>
      <c r="F203" s="87"/>
      <c r="G203" s="87"/>
      <c r="H203" s="87"/>
      <c r="I203" s="87"/>
      <c r="J203" s="87"/>
      <c r="K203" s="87"/>
      <c r="L203" s="87"/>
      <c r="M203" s="87"/>
      <c r="N203" s="87"/>
      <c r="O203" s="87"/>
      <c r="P203" s="87"/>
      <c r="Q203" s="87"/>
      <c r="R203" s="87"/>
      <c r="S203" s="87"/>
      <c r="T203" s="87"/>
      <c r="U203" s="88"/>
      <c r="V203" s="89"/>
      <c r="W203" s="89"/>
      <c r="X203" s="90"/>
      <c r="Y203" s="90"/>
      <c r="Z203" s="90"/>
      <c r="AA203" s="90"/>
      <c r="AB203" s="90"/>
      <c r="AC203" s="90"/>
      <c r="AD203" s="90"/>
      <c r="AE203" s="92"/>
    </row>
    <row r="204" spans="1:31" ht="12.75">
      <c r="A204" s="99"/>
      <c r="B204" s="86" t="s">
        <v>12</v>
      </c>
      <c r="C204" s="87"/>
      <c r="D204" s="87"/>
      <c r="E204" s="87"/>
      <c r="F204" s="87"/>
      <c r="G204" s="87"/>
      <c r="H204" s="87"/>
      <c r="I204" s="87"/>
      <c r="J204" s="87"/>
      <c r="K204" s="87"/>
      <c r="L204" s="87"/>
      <c r="M204" s="87"/>
      <c r="N204" s="87"/>
      <c r="O204" s="87"/>
      <c r="P204" s="87"/>
      <c r="Q204" s="87"/>
      <c r="R204" s="87"/>
      <c r="S204" s="87"/>
      <c r="T204" s="87" t="s">
        <v>13</v>
      </c>
      <c r="U204" s="88"/>
      <c r="V204" s="15">
        <f aca="true" t="shared" si="11" ref="V204:AE204">(L198/43*100)-(V198/100*(100/B198*(L198/43*100))/100)*100</f>
        <v>-2.259674230298465</v>
      </c>
      <c r="W204" s="15">
        <f t="shared" si="11"/>
        <v>-1.2882717082148236</v>
      </c>
      <c r="X204" s="15">
        <f t="shared" si="11"/>
        <v>-0.3130590339892674</v>
      </c>
      <c r="Y204" s="15">
        <f t="shared" si="11"/>
        <v>-0.44907778668805154</v>
      </c>
      <c r="Z204" s="15">
        <f t="shared" si="11"/>
        <v>-0.4044489383215364</v>
      </c>
      <c r="AA204" s="15">
        <f t="shared" si="11"/>
        <v>0</v>
      </c>
      <c r="AB204" s="15">
        <f t="shared" si="11"/>
        <v>0.6455872643239671</v>
      </c>
      <c r="AC204" s="15">
        <f t="shared" si="11"/>
        <v>0.6884944920440628</v>
      </c>
      <c r="AD204" s="15">
        <f t="shared" si="11"/>
        <v>1.3672005897728035</v>
      </c>
      <c r="AE204" s="17">
        <f t="shared" si="11"/>
        <v>-1.2619433928249517</v>
      </c>
    </row>
    <row r="205" spans="1:31" ht="13.5" thickBot="1">
      <c r="A205" s="100"/>
      <c r="B205" s="96"/>
      <c r="C205" s="97"/>
      <c r="D205" s="97"/>
      <c r="E205" s="97"/>
      <c r="F205" s="97"/>
      <c r="G205" s="97"/>
      <c r="H205" s="97"/>
      <c r="I205" s="97"/>
      <c r="J205" s="97"/>
      <c r="K205" s="97"/>
      <c r="L205" s="97"/>
      <c r="M205" s="97"/>
      <c r="N205" s="97"/>
      <c r="O205" s="97"/>
      <c r="P205" s="97"/>
      <c r="Q205" s="97"/>
      <c r="R205" s="97"/>
      <c r="S205" s="97"/>
      <c r="T205" s="97" t="s">
        <v>14</v>
      </c>
      <c r="U205" s="101"/>
      <c r="V205" s="13">
        <f>V204</f>
        <v>-2.259674230298465</v>
      </c>
      <c r="W205" s="13">
        <f aca="true" t="shared" si="12" ref="W205:AE205">V205+W204</f>
        <v>-3.5479459385132888</v>
      </c>
      <c r="X205" s="13">
        <f t="shared" si="12"/>
        <v>-3.861004972502556</v>
      </c>
      <c r="Y205" s="13">
        <f t="shared" si="12"/>
        <v>-4.310082759190608</v>
      </c>
      <c r="Z205" s="13">
        <f t="shared" si="12"/>
        <v>-4.714531697512144</v>
      </c>
      <c r="AA205" s="13">
        <f t="shared" si="12"/>
        <v>-4.714531697512144</v>
      </c>
      <c r="AB205" s="13">
        <f t="shared" si="12"/>
        <v>-4.068944433188177</v>
      </c>
      <c r="AC205" s="13">
        <f t="shared" si="12"/>
        <v>-3.3804499411441142</v>
      </c>
      <c r="AD205" s="13">
        <f t="shared" si="12"/>
        <v>-2.013249351371311</v>
      </c>
      <c r="AE205" s="14">
        <f t="shared" si="12"/>
        <v>-3.2751927441962625</v>
      </c>
    </row>
  </sheetData>
  <mergeCells count="75">
    <mergeCell ref="A14:AE14"/>
    <mergeCell ref="A35:I35"/>
    <mergeCell ref="J35:S35"/>
    <mergeCell ref="U35:AE35"/>
    <mergeCell ref="A21:AE21"/>
    <mergeCell ref="A29:AE29"/>
    <mergeCell ref="A33:AE33"/>
    <mergeCell ref="A25:AE25"/>
    <mergeCell ref="A26:AE26"/>
    <mergeCell ref="A27:AE27"/>
    <mergeCell ref="A30:AE30"/>
    <mergeCell ref="A31:AE31"/>
    <mergeCell ref="A32:AE32"/>
    <mergeCell ref="A34:AE34"/>
    <mergeCell ref="A17:AE17"/>
    <mergeCell ref="A18:AE18"/>
    <mergeCell ref="A28:AE28"/>
    <mergeCell ref="A20:AE20"/>
    <mergeCell ref="A22:AE22"/>
    <mergeCell ref="A23:AE23"/>
    <mergeCell ref="A24:AE24"/>
    <mergeCell ref="B204:S205"/>
    <mergeCell ref="A198:A205"/>
    <mergeCell ref="T204:U204"/>
    <mergeCell ref="T205:U205"/>
    <mergeCell ref="B199:K199"/>
    <mergeCell ref="AE202:AE203"/>
    <mergeCell ref="V202:V203"/>
    <mergeCell ref="A19:AE19"/>
    <mergeCell ref="B47:U47"/>
    <mergeCell ref="B48:U48"/>
    <mergeCell ref="A41:A48"/>
    <mergeCell ref="B43:U43"/>
    <mergeCell ref="B45:S46"/>
    <mergeCell ref="B42:K42"/>
    <mergeCell ref="A37:AE37"/>
    <mergeCell ref="AC202:AC203"/>
    <mergeCell ref="B201:U201"/>
    <mergeCell ref="B44:U44"/>
    <mergeCell ref="AD202:AD203"/>
    <mergeCell ref="B200:U200"/>
    <mergeCell ref="L38:U39"/>
    <mergeCell ref="A15:AE15"/>
    <mergeCell ref="B202:U203"/>
    <mergeCell ref="W202:W203"/>
    <mergeCell ref="X202:X203"/>
    <mergeCell ref="Y202:Y203"/>
    <mergeCell ref="Z202:Z203"/>
    <mergeCell ref="AA202:AA203"/>
    <mergeCell ref="AB202:AB203"/>
    <mergeCell ref="T45:U45"/>
    <mergeCell ref="T46:U46"/>
    <mergeCell ref="B7:K7"/>
    <mergeCell ref="B8:U8"/>
    <mergeCell ref="B9:U9"/>
    <mergeCell ref="B10:S11"/>
    <mergeCell ref="T10:U10"/>
    <mergeCell ref="A16:AE16"/>
    <mergeCell ref="A6:A13"/>
    <mergeCell ref="B12:U12"/>
    <mergeCell ref="V199:AE199"/>
    <mergeCell ref="A196:A197"/>
    <mergeCell ref="B196:K196"/>
    <mergeCell ref="L196:U196"/>
    <mergeCell ref="V196:AE196"/>
    <mergeCell ref="A1:AE2"/>
    <mergeCell ref="A3:A5"/>
    <mergeCell ref="A38:A40"/>
    <mergeCell ref="B38:K39"/>
    <mergeCell ref="B3:K4"/>
    <mergeCell ref="L3:U4"/>
    <mergeCell ref="V3:AE4"/>
    <mergeCell ref="T11:U11"/>
    <mergeCell ref="V38:AE39"/>
    <mergeCell ref="B13:U13"/>
  </mergeCells>
  <printOptions/>
  <pageMargins left="0.75" right="0.75" top="1" bottom="1" header="0.4921259845" footer="0.4921259845"/>
  <pageSetup fitToHeight="1" fitToWidth="1" horizontalDpi="300" verticalDpi="3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Stratmann</dc:creator>
  <cp:keywords/>
  <dc:description/>
  <cp:lastModifiedBy>Wolfgang Stratmann</cp:lastModifiedBy>
  <cp:lastPrinted>2010-02-19T09:19:54Z</cp:lastPrinted>
  <dcterms:created xsi:type="dcterms:W3CDTF">2008-12-30T14:32:14Z</dcterms:created>
  <dcterms:modified xsi:type="dcterms:W3CDTF">2011-02-14T11:31:14Z</dcterms:modified>
  <cp:category/>
  <cp:version/>
  <cp:contentType/>
  <cp:contentStatus/>
</cp:coreProperties>
</file>